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" windowWidth="15576" windowHeight="11688"/>
  </bookViews>
  <sheets>
    <sheet name="Table 1" sheetId="1" r:id="rId1"/>
  </sheets>
  <calcPr calcId="125725" iterate="1"/>
</workbook>
</file>

<file path=xl/calcChain.xml><?xml version="1.0" encoding="utf-8"?>
<calcChain xmlns="http://schemas.openxmlformats.org/spreadsheetml/2006/main">
  <c r="I303" i="1"/>
  <c r="I341" s="1"/>
  <c r="D234"/>
  <c r="D237"/>
  <c r="H339" l="1"/>
  <c r="M302"/>
  <c r="M300" s="1"/>
  <c r="M303"/>
  <c r="K301"/>
  <c r="I301"/>
  <c r="I300" s="1"/>
  <c r="D299"/>
  <c r="M232"/>
  <c r="H232"/>
  <c r="D204"/>
  <c r="D202"/>
  <c r="E154"/>
  <c r="D114"/>
  <c r="E102"/>
  <c r="E8"/>
  <c r="D311" l="1"/>
  <c r="D296"/>
  <c r="D273"/>
  <c r="D225"/>
  <c r="M148"/>
  <c r="D148" s="1"/>
  <c r="D74"/>
  <c r="M341"/>
  <c r="M340"/>
  <c r="M268"/>
  <c r="M142"/>
  <c r="M129"/>
  <c r="M80"/>
  <c r="M338" l="1"/>
  <c r="M154"/>
  <c r="L8"/>
  <c r="M8"/>
  <c r="M14" s="1"/>
  <c r="I339"/>
  <c r="I138"/>
  <c r="I137"/>
  <c r="I299"/>
  <c r="I238"/>
  <c r="I276"/>
  <c r="I281" s="1"/>
  <c r="I222"/>
  <c r="I214"/>
  <c r="I114"/>
  <c r="I191"/>
  <c r="I202"/>
  <c r="J102"/>
  <c r="J71"/>
  <c r="J46"/>
  <c r="J80" s="1"/>
  <c r="I142"/>
  <c r="I154" s="1"/>
  <c r="I251"/>
  <c r="I148"/>
  <c r="J154" s="1"/>
  <c r="I215"/>
  <c r="I243"/>
  <c r="I217"/>
  <c r="I248"/>
  <c r="I268" s="1"/>
  <c r="I119"/>
  <c r="J97"/>
  <c r="I308"/>
  <c r="I318" s="1"/>
  <c r="I336" s="1"/>
  <c r="I333" s="1"/>
  <c r="H230"/>
  <c r="H169"/>
  <c r="H152"/>
  <c r="D152" s="1"/>
  <c r="H251"/>
  <c r="H246"/>
  <c r="H215"/>
  <c r="H194"/>
  <c r="H279"/>
  <c r="D279" s="1"/>
  <c r="H240"/>
  <c r="H286"/>
  <c r="H285"/>
  <c r="H144"/>
  <c r="H143"/>
  <c r="D219"/>
  <c r="H217"/>
  <c r="H100"/>
  <c r="H48"/>
  <c r="D48" s="1"/>
  <c r="H18"/>
  <c r="H116"/>
  <c r="D154" l="1"/>
  <c r="I134"/>
  <c r="I212"/>
  <c r="I232" s="1"/>
  <c r="I302"/>
  <c r="I340" s="1"/>
  <c r="D236"/>
  <c r="D69"/>
  <c r="H146" l="1"/>
  <c r="H161"/>
  <c r="H210"/>
  <c r="H207" s="1"/>
  <c r="H212"/>
  <c r="H166"/>
  <c r="H243"/>
  <c r="H234"/>
  <c r="D188"/>
  <c r="H186"/>
  <c r="H122"/>
  <c r="D63"/>
  <c r="H61"/>
  <c r="H10"/>
  <c r="H137" s="1"/>
  <c r="D66"/>
  <c r="H66"/>
  <c r="D38"/>
  <c r="H301"/>
  <c r="H227"/>
  <c r="D158"/>
  <c r="H156"/>
  <c r="D156" s="1"/>
  <c r="D18"/>
  <c r="H16"/>
  <c r="D16" s="1"/>
  <c r="G143"/>
  <c r="G301" s="1"/>
  <c r="G85"/>
  <c r="G138" s="1"/>
  <c r="D177"/>
  <c r="G176"/>
  <c r="H318"/>
  <c r="H336" s="1"/>
  <c r="H333" s="1"/>
  <c r="H308"/>
  <c r="H299"/>
  <c r="H283"/>
  <c r="H276"/>
  <c r="H270"/>
  <c r="H248"/>
  <c r="H238"/>
  <c r="H222"/>
  <c r="H202"/>
  <c r="H191"/>
  <c r="H148"/>
  <c r="H97"/>
  <c r="H102" s="1"/>
  <c r="H71"/>
  <c r="H46"/>
  <c r="D73"/>
  <c r="D29"/>
  <c r="G220"/>
  <c r="D220" s="1"/>
  <c r="D200"/>
  <c r="G251"/>
  <c r="G230"/>
  <c r="G189"/>
  <c r="G75"/>
  <c r="D64"/>
  <c r="G61"/>
  <c r="G261"/>
  <c r="G258" s="1"/>
  <c r="D127"/>
  <c r="G124"/>
  <c r="G214"/>
  <c r="D250"/>
  <c r="D122" l="1"/>
  <c r="H138"/>
  <c r="H80"/>
  <c r="D61"/>
  <c r="H302"/>
  <c r="H340" s="1"/>
  <c r="H119"/>
  <c r="H268"/>
  <c r="G248"/>
  <c r="H303"/>
  <c r="H134"/>
  <c r="H114"/>
  <c r="H142"/>
  <c r="H154" s="1"/>
  <c r="G186"/>
  <c r="H341" l="1"/>
  <c r="H300"/>
  <c r="G209"/>
  <c r="G181"/>
  <c r="D181" s="1"/>
  <c r="G161"/>
  <c r="G116"/>
  <c r="G137" s="1"/>
  <c r="G71"/>
  <c r="G26"/>
  <c r="D26" s="1"/>
  <c r="G36"/>
  <c r="E39"/>
  <c r="D39" s="1"/>
  <c r="D184"/>
  <c r="D168"/>
  <c r="G166"/>
  <c r="D59"/>
  <c r="G56"/>
  <c r="D56" s="1"/>
  <c r="G14"/>
  <c r="G8" s="1"/>
  <c r="D44"/>
  <c r="G41"/>
  <c r="D41" s="1"/>
  <c r="G210"/>
  <c r="D210" s="1"/>
  <c r="G286"/>
  <c r="G283" s="1"/>
  <c r="G288" s="1"/>
  <c r="G217"/>
  <c r="D178"/>
  <c r="D179"/>
  <c r="G212"/>
  <c r="G227"/>
  <c r="F285"/>
  <c r="D285" s="1"/>
  <c r="E261"/>
  <c r="D261" s="1"/>
  <c r="F291"/>
  <c r="F299" s="1"/>
  <c r="E194"/>
  <c r="D194" s="1"/>
  <c r="E148"/>
  <c r="D107"/>
  <c r="E104"/>
  <c r="D104" s="1"/>
  <c r="E34"/>
  <c r="E31" s="1"/>
  <c r="E144"/>
  <c r="D144" s="1"/>
  <c r="E10"/>
  <c r="D10" s="1"/>
  <c r="D84"/>
  <c r="F286"/>
  <c r="D286" s="1"/>
  <c r="E146"/>
  <c r="D146" s="1"/>
  <c r="E240"/>
  <c r="E143"/>
  <c r="D143" s="1"/>
  <c r="E12"/>
  <c r="D12" s="1"/>
  <c r="E85"/>
  <c r="D85" s="1"/>
  <c r="E116"/>
  <c r="E230"/>
  <c r="E204"/>
  <c r="E202" s="1"/>
  <c r="E251"/>
  <c r="D251" s="1"/>
  <c r="E246"/>
  <c r="D246" s="1"/>
  <c r="E237"/>
  <c r="D174"/>
  <c r="E171"/>
  <c r="D171" s="1"/>
  <c r="E169"/>
  <c r="D169" s="1"/>
  <c r="E189"/>
  <c r="D189" s="1"/>
  <c r="D109"/>
  <c r="D112"/>
  <c r="E36"/>
  <c r="D36" s="1"/>
  <c r="E78"/>
  <c r="D78" s="1"/>
  <c r="E164"/>
  <c r="E161" s="1"/>
  <c r="D161" s="1"/>
  <c r="E163"/>
  <c r="D163" s="1"/>
  <c r="D53"/>
  <c r="D54"/>
  <c r="E51"/>
  <c r="G234"/>
  <c r="D266"/>
  <c r="D265"/>
  <c r="G263"/>
  <c r="G142"/>
  <c r="G339"/>
  <c r="K281"/>
  <c r="H281"/>
  <c r="G207"/>
  <c r="G202"/>
  <c r="G308"/>
  <c r="G191"/>
  <c r="G291"/>
  <c r="G299" s="1"/>
  <c r="G270"/>
  <c r="D270" s="1"/>
  <c r="G276"/>
  <c r="G243"/>
  <c r="G222"/>
  <c r="G148"/>
  <c r="G119"/>
  <c r="D23"/>
  <c r="D24"/>
  <c r="G21"/>
  <c r="D21" s="1"/>
  <c r="G97"/>
  <c r="G46"/>
  <c r="D258"/>
  <c r="E258"/>
  <c r="E124"/>
  <c r="D124"/>
  <c r="E119"/>
  <c r="D119" s="1"/>
  <c r="E100"/>
  <c r="E69"/>
  <c r="E66" s="1"/>
  <c r="E191"/>
  <c r="D191" s="1"/>
  <c r="E197"/>
  <c r="D197" s="1"/>
  <c r="E166"/>
  <c r="D166" s="1"/>
  <c r="D173"/>
  <c r="E207"/>
  <c r="E217"/>
  <c r="D217" s="1"/>
  <c r="D33"/>
  <c r="D130"/>
  <c r="D131"/>
  <c r="D132"/>
  <c r="D133"/>
  <c r="G129"/>
  <c r="H129"/>
  <c r="I129"/>
  <c r="J129"/>
  <c r="K129"/>
  <c r="L129"/>
  <c r="F129"/>
  <c r="E186"/>
  <c r="D186" s="1"/>
  <c r="H14"/>
  <c r="H8" s="1"/>
  <c r="J14"/>
  <c r="J8" s="1"/>
  <c r="L14"/>
  <c r="E46"/>
  <c r="D46" s="1"/>
  <c r="E71"/>
  <c r="D71" s="1"/>
  <c r="L80"/>
  <c r="K142"/>
  <c r="D203"/>
  <c r="D256"/>
  <c r="E253"/>
  <c r="D253" s="1"/>
  <c r="E214"/>
  <c r="D214" s="1"/>
  <c r="E213"/>
  <c r="E215"/>
  <c r="K338"/>
  <c r="I338"/>
  <c r="K303"/>
  <c r="K302"/>
  <c r="K283"/>
  <c r="K288" s="1"/>
  <c r="I283"/>
  <c r="I288" s="1"/>
  <c r="H288"/>
  <c r="K232"/>
  <c r="E318"/>
  <c r="K268"/>
  <c r="D291"/>
  <c r="E276"/>
  <c r="E222"/>
  <c r="D215"/>
  <c r="D222" l="1"/>
  <c r="E281"/>
  <c r="D276"/>
  <c r="E97"/>
  <c r="D97" s="1"/>
  <c r="D100"/>
  <c r="D281"/>
  <c r="E238"/>
  <c r="D238" s="1"/>
  <c r="D240"/>
  <c r="E243"/>
  <c r="D243" s="1"/>
  <c r="E114"/>
  <c r="D116"/>
  <c r="F336"/>
  <c r="D336" s="1"/>
  <c r="G318"/>
  <c r="G336" s="1"/>
  <c r="D308"/>
  <c r="E248"/>
  <c r="D248" s="1"/>
  <c r="D207"/>
  <c r="D164"/>
  <c r="G114"/>
  <c r="G134" s="1"/>
  <c r="D51"/>
  <c r="E138"/>
  <c r="D138" s="1"/>
  <c r="E234"/>
  <c r="F302"/>
  <c r="E82"/>
  <c r="G303"/>
  <c r="G341" s="1"/>
  <c r="G333"/>
  <c r="F301"/>
  <c r="F339" s="1"/>
  <c r="D339" s="1"/>
  <c r="G135"/>
  <c r="D129"/>
  <c r="G281"/>
  <c r="E227"/>
  <c r="D230"/>
  <c r="D227" s="1"/>
  <c r="D209"/>
  <c r="G302"/>
  <c r="G340" s="1"/>
  <c r="D263"/>
  <c r="D176"/>
  <c r="G232"/>
  <c r="N80"/>
  <c r="G80"/>
  <c r="G154"/>
  <c r="G238"/>
  <c r="G268" s="1"/>
  <c r="G82"/>
  <c r="E134"/>
  <c r="E142"/>
  <c r="E14"/>
  <c r="E137"/>
  <c r="D137" s="1"/>
  <c r="F303"/>
  <c r="D303" s="1"/>
  <c r="E75"/>
  <c r="D75" s="1"/>
  <c r="F283"/>
  <c r="D34"/>
  <c r="H135"/>
  <c r="I135"/>
  <c r="H338"/>
  <c r="D213"/>
  <c r="K300"/>
  <c r="E212"/>
  <c r="D212" s="1"/>
  <c r="D318" l="1"/>
  <c r="E232"/>
  <c r="E268"/>
  <c r="D8"/>
  <c r="D14"/>
  <c r="D302"/>
  <c r="F333"/>
  <c r="D333" s="1"/>
  <c r="F288"/>
  <c r="D283"/>
  <c r="D142"/>
  <c r="D301"/>
  <c r="D134"/>
  <c r="E80"/>
  <c r="D80" s="1"/>
  <c r="D268"/>
  <c r="D232"/>
  <c r="G300"/>
  <c r="G102"/>
  <c r="D82"/>
  <c r="D288"/>
  <c r="F300"/>
  <c r="D300" s="1"/>
  <c r="F340"/>
  <c r="D340" s="1"/>
  <c r="E135"/>
  <c r="D135" s="1"/>
  <c r="F341"/>
  <c r="D341" s="1"/>
  <c r="D31"/>
  <c r="D338" l="1"/>
  <c r="D102"/>
  <c r="G338"/>
  <c r="F338"/>
</calcChain>
</file>

<file path=xl/sharedStrings.xml><?xml version="1.0" encoding="utf-8"?>
<sst xmlns="http://schemas.openxmlformats.org/spreadsheetml/2006/main" count="529" uniqueCount="211">
  <si>
    <r>
      <rPr>
        <sz val="9"/>
        <rFont val="Times New Roman"/>
        <family val="1"/>
      </rPr>
      <t>Наименование мероприятия</t>
    </r>
  </si>
  <si>
    <r>
      <rPr>
        <sz val="9"/>
        <rFont val="Times New Roman"/>
        <family val="1"/>
      </rPr>
      <t xml:space="preserve">Ответственный исполнитель,
</t>
    </r>
    <r>
      <rPr>
        <sz val="9"/>
        <rFont val="Times New Roman"/>
        <family val="1"/>
      </rPr>
      <t>соисполнители</t>
    </r>
  </si>
  <si>
    <r>
      <rPr>
        <sz val="9"/>
        <rFont val="Times New Roman"/>
        <family val="1"/>
      </rPr>
      <t>Источники финансирования</t>
    </r>
  </si>
  <si>
    <r>
      <rPr>
        <sz val="9"/>
        <rFont val="Times New Roman"/>
        <family val="1"/>
      </rPr>
      <t>Объемы финансирования (тыс. руб.)</t>
    </r>
  </si>
  <si>
    <r>
      <rPr>
        <sz val="9"/>
        <rFont val="Times New Roman"/>
        <family val="1"/>
      </rPr>
      <t>Ожидаемые результаты реализации мероприятия</t>
    </r>
  </si>
  <si>
    <r>
      <rPr>
        <sz val="9"/>
        <rFont val="Times New Roman"/>
        <family val="1"/>
      </rPr>
      <t>всего</t>
    </r>
  </si>
  <si>
    <r>
      <rPr>
        <sz val="9"/>
        <rFont val="Times New Roman"/>
        <family val="1"/>
      </rPr>
      <t>2021 год</t>
    </r>
  </si>
  <si>
    <r>
      <rPr>
        <sz val="9"/>
        <rFont val="Times New Roman"/>
        <family val="1"/>
      </rPr>
      <t>2022 год</t>
    </r>
  </si>
  <si>
    <r>
      <rPr>
        <sz val="9"/>
        <rFont val="Times New Roman"/>
        <family val="1"/>
      </rPr>
      <t>2023 год</t>
    </r>
  </si>
  <si>
    <r>
      <rPr>
        <sz val="9"/>
        <rFont val="Times New Roman"/>
        <family val="1"/>
      </rPr>
      <t>2024 год</t>
    </r>
  </si>
  <si>
    <r>
      <rPr>
        <sz val="9"/>
        <rFont val="Times New Roman"/>
        <family val="1"/>
      </rPr>
      <t>2025 год</t>
    </r>
  </si>
  <si>
    <r>
      <rPr>
        <b/>
        <i/>
        <sz val="9"/>
        <rFont val="Times New Roman"/>
        <family val="1"/>
      </rPr>
      <t>Задача 1. Обеспечение доступности и качества дошкольного образования соответствующего потребности населения, требованиям инновационного развития социально - экономического развития Ленского района.</t>
    </r>
  </si>
  <si>
    <r>
      <rPr>
        <sz val="9"/>
        <rFont val="Times New Roman"/>
        <family val="1"/>
      </rPr>
      <t xml:space="preserve">1.1  Финансовое обеспечение гарантий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</t>
    </r>
  </si>
  <si>
    <r>
      <rPr>
        <sz val="9"/>
        <rFont val="Times New Roman"/>
        <family val="1"/>
      </rPr>
      <t>МБДОУ, МБОУ</t>
    </r>
  </si>
  <si>
    <r>
      <rPr>
        <sz val="9"/>
        <rFont val="Times New Roman"/>
        <family val="1"/>
      </rPr>
      <t>Итого, в том числе</t>
    </r>
  </si>
  <si>
    <r>
      <rPr>
        <sz val="9"/>
        <rFont val="Times New Roman"/>
        <family val="1"/>
      </rPr>
      <t xml:space="preserve">Обеспеченность 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</si>
  <si>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</si>
  <si>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 xml:space="preserve">федеральный
</t>
    </r>
    <r>
      <rPr>
        <sz val="9"/>
        <rFont val="Times New Roman"/>
        <family val="1"/>
      </rPr>
      <t>бюджет</t>
    </r>
  </si>
  <si>
    <r>
      <rPr>
        <sz val="9"/>
        <rFont val="Times New Roman"/>
        <family val="1"/>
      </rPr>
      <t>областной бюджет (субвенция)</t>
    </r>
  </si>
  <si>
    <r>
      <rPr>
        <sz val="9"/>
        <rFont val="Times New Roman"/>
        <family val="1"/>
      </rPr>
      <t>областной бюджет (субсидия)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</si>
  <si>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</si>
  <si>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внебюджетные средства</t>
    </r>
  </si>
  <si>
    <r>
      <rPr>
        <b/>
        <sz val="9"/>
        <rFont val="Times New Roman"/>
        <family val="1"/>
      </rPr>
      <t>ИТОГО по задаче № 1</t>
    </r>
  </si>
  <si>
    <r>
      <rPr>
        <b/>
        <i/>
        <sz val="9"/>
        <rFont val="Times New Roman"/>
        <family val="1"/>
      </rPr>
      <t>Задача 2. Развитие сети и создание современных условий в дошкольных образовательных организациях.</t>
    </r>
  </si>
  <si>
    <r>
      <rPr>
        <sz val="9"/>
        <rFont val="Times New Roman"/>
        <family val="1"/>
      </rPr>
      <t>федеральный бюджет</t>
    </r>
  </si>
  <si>
    <r>
      <rPr>
        <sz val="9"/>
        <rFont val="Times New Roman"/>
        <family val="1"/>
      </rPr>
      <t>областной бюджет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</si>
  <si>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средства</t>
    </r>
  </si>
  <si>
    <r>
      <rPr>
        <sz val="9"/>
        <rFont val="Times New Roman"/>
        <family val="1"/>
      </rPr>
      <t>2.2. Обеспечение новых зданий инвентарем, игрушками и учебно- наглядными пособиями</t>
    </r>
  </si>
  <si>
    <r>
      <rPr>
        <sz val="9"/>
        <rFont val="Times New Roman"/>
        <family val="1"/>
      </rPr>
      <t xml:space="preserve">Приведение материальной базы учреждения в соответствие с
</t>
    </r>
    <r>
      <rPr>
        <sz val="9"/>
        <rFont val="Times New Roman"/>
        <family val="1"/>
      </rPr>
      <t>современными требованиями</t>
    </r>
  </si>
  <si>
    <r>
      <rPr>
        <sz val="9"/>
        <rFont val="Times New Roman"/>
        <family val="1"/>
      </rPr>
      <t>2.4 Капитальный ремонт зданий учреждений дошкольного образования</t>
    </r>
  </si>
  <si>
    <r>
      <rPr>
        <sz val="9"/>
        <rFont val="Times New Roman"/>
        <family val="1"/>
      </rPr>
      <t xml:space="preserve">2.5 Благоустройство
</t>
    </r>
    <r>
      <rPr>
        <sz val="9"/>
        <rFont val="Times New Roman"/>
        <family val="1"/>
      </rPr>
      <t>территории и игровых площадок</t>
    </r>
  </si>
  <si>
    <r>
      <rPr>
        <sz val="9"/>
        <rFont val="Times New Roman"/>
        <family val="1"/>
      </rPr>
      <t xml:space="preserve">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</si>
  <si>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Отдел образования Администрации МО</t>
    </r>
  </si>
  <si>
    <r>
      <rPr>
        <sz val="9"/>
        <rFont val="Times New Roman"/>
        <family val="1"/>
      </rPr>
      <t>Безопасность пребывания детей в дошкольных</t>
    </r>
  </si>
  <si>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</si>
  <si>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учреждениях.</t>
    </r>
  </si>
  <si>
    <r>
      <rPr>
        <sz val="9"/>
        <rFont val="Times New Roman"/>
        <family val="1"/>
      </rPr>
      <t xml:space="preserve">2.7 Компенсация части
</t>
    </r>
    <r>
      <rPr>
        <sz val="9"/>
        <rFont val="Times New Roman"/>
        <family val="1"/>
      </rPr>
      <t>родительской платы за присмотр и уход за ребенком в образовательных организациях, реализующих образовательную программу дошкольного образования</t>
    </r>
  </si>
  <si>
    <r>
      <rPr>
        <sz val="9"/>
        <rFont val="Times New Roman"/>
        <family val="1"/>
      </rPr>
      <t xml:space="preserve">Меры социальной
</t>
    </r>
    <r>
      <rPr>
        <sz val="9"/>
        <rFont val="Times New Roman"/>
        <family val="1"/>
      </rPr>
      <t xml:space="preserve">поддержки семьям имеющих детей,
</t>
    </r>
    <r>
      <rPr>
        <sz val="9"/>
        <rFont val="Times New Roman"/>
        <family val="1"/>
      </rPr>
      <t>посещающих дошкольное учреждение</t>
    </r>
  </si>
  <si>
    <r>
      <rPr>
        <sz val="9"/>
        <rFont val="Times New Roman"/>
        <family val="1"/>
      </rPr>
      <t xml:space="preserve">2.8 Оснащение
</t>
    </r>
    <r>
      <rPr>
        <sz val="9"/>
        <rFont val="Times New Roman"/>
        <family val="1"/>
      </rPr>
      <t xml:space="preserve">медицинских кабинетов ДОУ современной оргтехникой и
</t>
    </r>
    <r>
      <rPr>
        <sz val="9"/>
        <rFont val="Times New Roman"/>
        <family val="1"/>
      </rPr>
      <t>современным медицинским оборудованием</t>
    </r>
  </si>
  <si>
    <r>
      <rPr>
        <sz val="9"/>
        <rFont val="Times New Roman"/>
        <family val="1"/>
      </rPr>
      <t>2.9 Установка, замена и ремонт автоматической противопожарной системы (АПС)</t>
    </r>
  </si>
  <si>
    <r>
      <rPr>
        <sz val="9"/>
        <rFont val="Times New Roman"/>
        <family val="1"/>
      </rPr>
      <t xml:space="preserve">Министерство образования и науки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</t>
    </r>
  </si>
  <si>
    <r>
      <rPr>
        <sz val="9"/>
        <rFont val="Times New Roman"/>
        <family val="1"/>
      </rPr>
      <t>2.11. Приобретение холодильного, технологического, теплового оборудования мебели и посуды для пищеблоков</t>
    </r>
  </si>
  <si>
    <r>
      <rPr>
        <sz val="9"/>
        <rFont val="Times New Roman"/>
        <family val="1"/>
      </rPr>
      <t>Приведение пищеблоков ДОУ в соответствие с требованиями СанПиН, улучшение технологии и условий приготовления пищи</t>
    </r>
  </si>
  <si>
    <r>
      <rPr>
        <sz val="9"/>
        <rFont val="Times New Roman"/>
        <family val="1"/>
      </rPr>
      <t xml:space="preserve">Обеспечение питанием
</t>
    </r>
    <r>
      <rPr>
        <sz val="9"/>
        <rFont val="Times New Roman"/>
        <family val="1"/>
      </rPr>
      <t>детей льготных категорий</t>
    </r>
  </si>
  <si>
    <r>
      <rPr>
        <b/>
        <sz val="9"/>
        <rFont val="Times New Roman"/>
        <family val="1"/>
      </rPr>
      <t>ИТОГО по задаче № 2</t>
    </r>
  </si>
  <si>
    <r>
      <rPr>
        <b/>
        <i/>
        <sz val="9"/>
        <rFont val="Times New Roman"/>
        <family val="1"/>
      </rPr>
      <t>Задача № 3 Обеспечение реализации федерального государственного образовательного стандарта дошкольного образования.</t>
    </r>
  </si>
  <si>
    <r>
      <rPr>
        <sz val="9"/>
        <rFont val="Times New Roman"/>
        <family val="1"/>
      </rPr>
      <t xml:space="preserve">3.2  Обеспечение дошкольных учреждений программно-
</t>
    </r>
    <r>
      <rPr>
        <sz val="9"/>
        <rFont val="Times New Roman"/>
        <family val="1"/>
      </rPr>
      <t xml:space="preserve">методическими материалами, художественной
</t>
    </r>
    <r>
      <rPr>
        <sz val="9"/>
        <rFont val="Times New Roman"/>
        <family val="1"/>
      </rPr>
      <t xml:space="preserve">литературой, детской
</t>
    </r>
    <r>
      <rPr>
        <sz val="9"/>
        <rFont val="Times New Roman"/>
        <family val="1"/>
      </rPr>
      <t>мебелью, физкультурным оборудованием, играми и игрушками (приобретение музыкальных пособий , комплекта костюмов для театрализованной деятельности, комплект развивающих игр)</t>
    </r>
  </si>
  <si>
    <r>
      <rPr>
        <sz val="9"/>
        <rFont val="Times New Roman"/>
        <family val="1"/>
      </rPr>
      <t xml:space="preserve">Организация педагогического процесса в соответствии с
</t>
    </r>
    <r>
      <rPr>
        <sz val="9"/>
        <rFont val="Times New Roman"/>
        <family val="1"/>
      </rPr>
      <t>современными требованиями в режиме развития.  Повышение эффективности деятельности системы дошкольного образования. Обеспечение комплексного подхода в решении задач сохранении укрепления здоровья детей.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</si>
  <si>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</si>
  <si>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3.3  Сопровождение детей с ОВЗ, детей-инвалидов, в т.ч.
</t>
    </r>
    <r>
      <rPr>
        <sz val="9"/>
        <rFont val="Times New Roman"/>
        <family val="1"/>
      </rPr>
      <t xml:space="preserve">:- тьюторское сопровождение детей с ОВЗ и детей-инвалидов;
</t>
    </r>
    <r>
      <rPr>
        <sz val="9"/>
        <rFont val="Times New Roman"/>
        <family val="1"/>
      </rPr>
      <t>-присмотр и уход за детьми с ОВЗ и детьми- инвалидами</t>
    </r>
  </si>
  <si>
    <r>
      <rPr>
        <sz val="9"/>
        <rFont val="Times New Roman"/>
        <family val="1"/>
      </rPr>
      <t>Получение гарантированного дошкольного образования</t>
    </r>
  </si>
  <si>
    <r>
      <rPr>
        <sz val="9"/>
        <rFont val="Times New Roman"/>
        <family val="1"/>
      </rPr>
      <t xml:space="preserve">3.4 Прохождение
</t>
    </r>
    <r>
      <rPr>
        <sz val="9"/>
        <rFont val="Times New Roman"/>
        <family val="1"/>
      </rPr>
      <t xml:space="preserve">медосмотров и санитарного минимума  работников дошкольных организаций, психиатрическое
</t>
    </r>
    <r>
      <rPr>
        <sz val="9"/>
        <rFont val="Times New Roman"/>
        <family val="1"/>
      </rPr>
      <t>освидетельствование</t>
    </r>
  </si>
  <si>
    <r>
      <rPr>
        <sz val="9"/>
        <rFont val="Times New Roman"/>
        <family val="1"/>
      </rPr>
      <t>Безопасность образовательного процесса</t>
    </r>
  </si>
  <si>
    <r>
      <rPr>
        <b/>
        <sz val="9"/>
        <rFont val="Times New Roman"/>
        <family val="1"/>
      </rPr>
      <t>ИТОГО по задаче № 3</t>
    </r>
  </si>
  <si>
    <r>
      <rPr>
        <b/>
        <i/>
        <sz val="9"/>
        <rFont val="Times New Roman"/>
        <family val="1"/>
      </rPr>
      <t>Задача 4. Обновление состава и компетенций педагогических кадров системы дошкольного образования, повышение качества работы</t>
    </r>
  </si>
  <si>
    <r>
      <rPr>
        <sz val="9"/>
        <rFont val="Times New Roman"/>
        <family val="1"/>
      </rPr>
      <t>4.1 Повышение квалификации руководящих и педагогических работников системы дошкольного образования, проведение специальной оценки условий труда</t>
    </r>
  </si>
  <si>
    <r>
      <rPr>
        <sz val="9"/>
        <rFont val="Times New Roman"/>
        <family val="1"/>
      </rPr>
      <t>Укрепление кадрового потенциала системы дошкольного образования</t>
    </r>
  </si>
  <si>
    <r>
      <rPr>
        <sz val="9"/>
        <rFont val="Times New Roman"/>
        <family val="1"/>
      </rPr>
      <t xml:space="preserve">4.2  Проведение конкурсов профессионального
</t>
    </r>
    <r>
      <rPr>
        <sz val="9"/>
        <rFont val="Times New Roman"/>
        <family val="1"/>
      </rPr>
      <t>мастерства</t>
    </r>
  </si>
  <si>
    <r>
      <rPr>
        <sz val="9"/>
        <rFont val="Times New Roman"/>
        <family val="1"/>
      </rPr>
      <t xml:space="preserve">4.3 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работникам образовательных</t>
    </r>
  </si>
  <si>
    <r>
      <rPr>
        <sz val="9"/>
        <rFont val="Times New Roman"/>
        <family val="1"/>
      </rPr>
      <t>Социальная поддержка педагогических работников</t>
    </r>
  </si>
  <si>
    <r>
      <rPr>
        <sz val="9"/>
        <rFont val="Times New Roman"/>
        <family val="1"/>
      </rPr>
      <t>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</si>
  <si>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4.4 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</t>
    </r>
    <r>
      <rPr>
        <sz val="9"/>
        <rFont val="Times New Roman"/>
        <family val="1"/>
      </rPr>
      <t xml:space="preserve">финансируемых из местных бюджетов, проживающих и работающих в сельских населенных пунктах, в рабочих поселках (поселках
</t>
    </r>
    <r>
      <rPr>
        <sz val="9"/>
        <rFont val="Times New Roman"/>
        <family val="1"/>
      </rPr>
      <t>городского типа)</t>
    </r>
  </si>
  <si>
    <r>
      <rPr>
        <sz val="9"/>
        <rFont val="Times New Roman"/>
        <family val="1"/>
      </rPr>
      <t>Социальная поддержка квалифицированных специалистов</t>
    </r>
  </si>
  <si>
    <r>
      <rPr>
        <sz val="9"/>
        <rFont val="Times New Roman"/>
        <family val="1"/>
      </rPr>
      <t xml:space="preserve">4.5  Оплата проезда к месту
</t>
    </r>
    <r>
      <rPr>
        <sz val="9"/>
        <rFont val="Times New Roman"/>
        <family val="1"/>
      </rPr>
      <t>использования отпуска  и обратно работникам образовательных учреждений</t>
    </r>
  </si>
  <si>
    <r>
      <rPr>
        <sz val="9"/>
        <rFont val="Times New Roman"/>
        <family val="1"/>
      </rPr>
      <t xml:space="preserve">Социальная поддержка
</t>
    </r>
    <r>
      <rPr>
        <sz val="9"/>
        <rFont val="Times New Roman"/>
        <family val="1"/>
      </rPr>
      <t>работников учреждений образования</t>
    </r>
  </si>
  <si>
    <r>
      <rPr>
        <b/>
        <sz val="9"/>
        <rFont val="Times New Roman"/>
        <family val="1"/>
      </rPr>
      <t>ИТОГО по задаче № 4</t>
    </r>
  </si>
  <si>
    <r>
      <rPr>
        <b/>
        <sz val="9"/>
        <rFont val="Times New Roman"/>
        <family val="1"/>
      </rPr>
      <t>Всего по подпрограмме № 1</t>
    </r>
  </si>
  <si>
    <r>
      <rPr>
        <b/>
        <sz val="9"/>
        <rFont val="Times New Roman"/>
        <family val="1"/>
      </rPr>
      <t>Итого, в том числе</t>
    </r>
  </si>
  <si>
    <r>
      <rPr>
        <b/>
        <sz val="9"/>
        <rFont val="Times New Roman"/>
        <family val="1"/>
      </rPr>
      <t>федеральный бюджет</t>
    </r>
  </si>
  <si>
    <r>
      <rPr>
        <b/>
        <sz val="9"/>
        <rFont val="Times New Roman"/>
        <family val="1"/>
      </rPr>
      <t>областной бюджет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</si>
  <si>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>«Ленский муниципальный район»</t>
    </r>
  </si>
  <si>
    <r>
      <rPr>
        <b/>
        <sz val="9"/>
        <rFont val="Times New Roman"/>
        <family val="1"/>
      </rPr>
      <t>внебюджетные средства</t>
    </r>
  </si>
  <si>
    <r>
      <rPr>
        <b/>
        <i/>
        <sz val="9"/>
        <rFont val="Times New Roman"/>
        <family val="1"/>
      </rPr>
      <t>Задача 1. Обеспечение реализации федеральных государственных образовательных стандартов общего образования.</t>
    </r>
  </si>
  <si>
    <r>
      <rPr>
        <sz val="9"/>
        <rFont val="Times New Roman"/>
        <family val="1"/>
      </rPr>
      <t xml:space="preserve">1.1 Финансовое обеспечение гарантий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труда.</t>
    </r>
  </si>
  <si>
    <r>
      <rPr>
        <sz val="9"/>
        <rFont val="Times New Roman"/>
        <family val="1"/>
      </rPr>
      <t>МБОУ</t>
    </r>
  </si>
  <si>
    <r>
      <rPr>
        <sz val="9"/>
        <rFont val="Times New Roman"/>
        <family val="1"/>
      </rPr>
      <t xml:space="preserve">Обеспеченность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</si>
  <si>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1.2 Финансовое обеспечение гарантий прав граждан на получение общедоступного бесплатного и качественного дополнительного образования, софинансирование части дополнительных расходов на повышение размера
</t>
    </r>
    <r>
      <rPr>
        <sz val="9"/>
        <rFont val="Times New Roman"/>
        <family val="1"/>
      </rPr>
      <t>минимального оплаты труда.</t>
    </r>
  </si>
  <si>
    <r>
      <rPr>
        <sz val="9"/>
        <rFont val="Times New Roman"/>
        <family val="1"/>
      </rPr>
      <t>МБОУ ДОД</t>
    </r>
  </si>
  <si>
    <r>
      <rPr>
        <sz val="9"/>
        <rFont val="Times New Roman"/>
        <family val="1"/>
      </rPr>
      <t>Обеспеченность  прав граждан на получение общедоступного бесплатного и качественного дополнительного образования</t>
    </r>
  </si>
  <si>
    <r>
      <rPr>
        <sz val="9"/>
        <rFont val="Times New Roman"/>
        <family val="1"/>
      </rPr>
      <t xml:space="preserve">областной бюджет
</t>
    </r>
    <r>
      <rPr>
        <sz val="9"/>
        <rFont val="Times New Roman"/>
        <family val="1"/>
      </rPr>
      <t>(субвенция)</t>
    </r>
  </si>
  <si>
    <r>
      <rPr>
        <b/>
        <i/>
        <sz val="9"/>
        <rFont val="Times New Roman"/>
        <family val="1"/>
      </rPr>
      <t>Задача 2. Создание механизмов, обеспечивающих равный доступ к качественному общему и дополнительному образованию.</t>
    </r>
  </si>
  <si>
    <r>
      <rPr>
        <sz val="9"/>
        <rFont val="Times New Roman"/>
        <family val="1"/>
      </rPr>
      <t xml:space="preserve">2.2 Оснащение
</t>
    </r>
    <r>
      <rPr>
        <sz val="9"/>
        <rFont val="Times New Roman"/>
        <family val="1"/>
      </rPr>
      <t>материальной базы школ и учреждений дополнительного образования, приобретение парадной формы для кадетского класса</t>
    </r>
  </si>
  <si>
    <r>
      <rPr>
        <sz val="9"/>
        <rFont val="Times New Roman"/>
        <family val="1"/>
      </rPr>
      <t>2.5 Проведение капитального ремонта</t>
    </r>
  </si>
  <si>
    <r>
      <rPr>
        <sz val="9"/>
        <rFont val="Times New Roman"/>
        <family val="1"/>
      </rPr>
      <t>спортивных залов расположенных в сельской местности для занятий физической культурой и спортом</t>
    </r>
  </si>
  <si>
    <r>
      <rPr>
        <sz val="9"/>
        <rFont val="Times New Roman"/>
        <family val="1"/>
      </rPr>
      <t>Создание безопасных 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</si>
  <si>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2.8 Строительство
</t>
    </r>
    <r>
      <rPr>
        <sz val="9"/>
        <rFont val="Times New Roman"/>
        <family val="1"/>
      </rPr>
      <t>Яренской начальной школы на 320 мест</t>
    </r>
  </si>
  <si>
    <r>
      <rPr>
        <sz val="9"/>
        <rFont val="Times New Roman"/>
        <family val="1"/>
      </rPr>
      <t xml:space="preserve">Отдел архитектуры,
</t>
    </r>
    <r>
      <rPr>
        <sz val="9"/>
        <rFont val="Times New Roman"/>
        <family val="1"/>
      </rPr>
      <t xml:space="preserve">строительства и капитальных ремонтов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</si>
  <si>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Создание безопасных
</t>
    </r>
    <r>
      <rPr>
        <sz val="9"/>
        <rFont val="Times New Roman"/>
        <family val="1"/>
      </rPr>
      <t>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</si>
  <si>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</si>
  <si>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</si>
  <si>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</si>
  <si>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>2.9 Оснащение новых зданий инвентарем, хозяйственным инвентарем и столовой посудой</t>
    </r>
  </si>
  <si>
    <r>
      <rPr>
        <sz val="9"/>
        <rFont val="Times New Roman"/>
        <family val="1"/>
      </rPr>
      <t>2.10  Обеспечение предоставления жилых помещений детям-сиротам и детям, оставшихся без попечения родителей, лицам из их числа по договорам найма специализированных жилых помещений</t>
    </r>
  </si>
  <si>
    <r>
      <rPr>
        <sz val="9"/>
        <rFont val="Times New Roman"/>
        <family val="1"/>
      </rPr>
      <t xml:space="preserve">Обеспечение предоставления жилых
</t>
    </r>
    <r>
      <rPr>
        <sz val="9"/>
        <rFont val="Times New Roman"/>
        <family val="1"/>
      </rPr>
      <t>помещений детям –сиротам, остающихся без попечения родителей.</t>
    </r>
  </si>
  <si>
    <r>
      <rPr>
        <sz val="9"/>
        <rFont val="Times New Roman"/>
        <family val="1"/>
      </rPr>
      <t xml:space="preserve">2.12  Обеспечение бесплатным питанием обучающихся с ограниченными
</t>
    </r>
    <r>
      <rPr>
        <sz val="9"/>
        <rFont val="Times New Roman"/>
        <family val="1"/>
      </rPr>
      <t>возможностями здоровья, детей – инвалидов,</t>
    </r>
  </si>
  <si>
    <r>
      <rPr>
        <sz val="9"/>
        <rFont val="Times New Roman"/>
        <family val="1"/>
      </rPr>
      <t>Обеспечение бесплатным питанием обучающихся с ограниченными возможностями здоровья, детей-инвалидов</t>
    </r>
  </si>
  <si>
    <r>
      <rPr>
        <sz val="9"/>
        <rFont val="Times New Roman"/>
        <family val="1"/>
      </rPr>
      <t xml:space="preserve">2.14.Компенсация затрат по
</t>
    </r>
    <r>
      <rPr>
        <sz val="9"/>
        <rFont val="Times New Roman"/>
        <family val="1"/>
      </rPr>
      <t xml:space="preserve">проезду обучающихся муниципальных бюджетных образовательных
</t>
    </r>
    <r>
      <rPr>
        <sz val="9"/>
        <rFont val="Times New Roman"/>
        <family val="1"/>
      </rPr>
      <t xml:space="preserve">учреждений к месту учебы и обратно на транспорте, осуществляющем пассажирские перевозки на автобусных маршрутах общего пользования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</si>
  <si>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Создание условий для
</t>
    </r>
    <r>
      <rPr>
        <sz val="9"/>
        <rFont val="Times New Roman"/>
        <family val="1"/>
      </rPr>
      <t>безопасности подвоза детей согласно установленных правил и требований</t>
    </r>
  </si>
  <si>
    <r>
      <rPr>
        <b/>
        <sz val="9"/>
        <rFont val="Times New Roman"/>
        <family val="1"/>
      </rPr>
      <t>Задача 3. 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развитию.</t>
    </r>
  </si>
  <si>
    <r>
      <rPr>
        <sz val="9"/>
        <rFont val="Times New Roman"/>
        <family val="1"/>
      </rPr>
      <t xml:space="preserve">3.2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 работникам образовательных 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</si>
  <si>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</si>
  <si>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Создание современных учебно-материальной базы, широкое использование современных образовательных технологий</t>
    </r>
  </si>
  <si>
    <r>
      <rPr>
        <sz val="9"/>
        <rFont val="Times New Roman"/>
        <family val="1"/>
      </rPr>
      <t>3.6 Оплата проезда к месту отдыха и обратно работникам образовательных учреждений</t>
    </r>
  </si>
  <si>
    <r>
      <rPr>
        <sz val="9"/>
        <rFont val="Times New Roman"/>
        <family val="1"/>
      </rPr>
      <t>Оплата проезда к месту отдыха и обратно.</t>
    </r>
  </si>
  <si>
    <r>
      <rPr>
        <b/>
        <sz val="9"/>
        <rFont val="Times New Roman"/>
        <family val="1"/>
      </rPr>
      <t>ИТОГО по задаче№3</t>
    </r>
  </si>
  <si>
    <r>
      <rPr>
        <b/>
        <sz val="9"/>
        <rFont val="Times New Roman"/>
        <family val="1"/>
      </rPr>
      <t>Задача №4 Совершенствование системы выявления и развития талантов детей.</t>
    </r>
  </si>
  <si>
    <r>
      <rPr>
        <sz val="9"/>
        <rFont val="Times New Roman"/>
        <family val="1"/>
      </rPr>
      <t xml:space="preserve">4.1Организация и
</t>
    </r>
    <r>
      <rPr>
        <sz val="9"/>
        <rFont val="Times New Roman"/>
        <family val="1"/>
      </rPr>
      <t xml:space="preserve">обеспечение условий проведения комплекса районных локальных воспитательно- образовательных
</t>
    </r>
    <r>
      <rPr>
        <sz val="9"/>
        <rFont val="Times New Roman"/>
        <family val="1"/>
      </rPr>
      <t xml:space="preserve">мероприятий социально- педагогического, творческого, патриотического, гражданско-правового; краеведческого, экологического
</t>
    </r>
    <r>
      <rPr>
        <sz val="9"/>
        <rFont val="Times New Roman"/>
        <family val="1"/>
      </rPr>
      <t>направления и т.д. на базе</t>
    </r>
  </si>
  <si>
    <r>
      <rPr>
        <sz val="9"/>
        <rFont val="Times New Roman"/>
        <family val="1"/>
      </rPr>
      <t xml:space="preserve">Развитие активной,
</t>
    </r>
    <r>
      <rPr>
        <sz val="9"/>
        <rFont val="Times New Roman"/>
        <family val="1"/>
      </rPr>
      <t>творческой личности для выявления талантливых и одаренных детей и их дальнейшего совершенства знаний и проведение районных мероприятий.</t>
    </r>
  </si>
  <si>
    <r>
      <rPr>
        <sz val="9"/>
        <rFont val="Times New Roman"/>
        <family val="1"/>
      </rPr>
      <t xml:space="preserve">учреждений дополнительного образования детей; проведение олимпиад, конференций, конкурсов,
</t>
    </r>
    <r>
      <rPr>
        <sz val="9"/>
        <rFont val="Times New Roman"/>
        <family val="1"/>
      </rPr>
      <t>соревнований, слетов, сборов</t>
    </r>
  </si>
  <si>
    <r>
      <rPr>
        <sz val="9"/>
        <rFont val="Times New Roman"/>
        <family val="1"/>
      </rPr>
      <t xml:space="preserve">Развитие активной, творческой личности для выявления талантливых и одаренных детей и их дальнейшего совершенства знаний и обеспечение участия победителей и призеров районных
</t>
    </r>
    <r>
      <rPr>
        <sz val="9"/>
        <rFont val="Times New Roman"/>
        <family val="1"/>
      </rPr>
      <t>мероприятий в областных .</t>
    </r>
  </si>
  <si>
    <r>
      <rPr>
        <b/>
        <sz val="9"/>
        <rFont val="Times New Roman"/>
        <family val="1"/>
      </rPr>
      <t>Задача №5 Увеличение количества детей, обеспеченных услугами по организации отдыха и оздоровления детей</t>
    </r>
  </si>
  <si>
    <r>
      <rPr>
        <sz val="9"/>
        <rFont val="Times New Roman"/>
        <family val="1"/>
      </rPr>
      <t xml:space="preserve">Оздоровление детей из
</t>
    </r>
    <r>
      <rPr>
        <sz val="9"/>
        <rFont val="Times New Roman"/>
        <family val="1"/>
      </rPr>
      <t xml:space="preserve">малообеспеченных семей, работа лагеря отдыха для одаренных детей, создание нормативных условий отдыха детей в детских оздоровительных лагерях с дневным пребыванием и оказание  финансовой
</t>
    </r>
    <r>
      <rPr>
        <sz val="9"/>
        <rFont val="Times New Roman"/>
        <family val="1"/>
      </rPr>
      <t>помощи семьям на приобретение путевок для детей, на питание и проезд организованных групп детей к месту отдыха и обратно</t>
    </r>
  </si>
  <si>
    <r>
      <rPr>
        <sz val="9"/>
        <rFont val="Times New Roman"/>
        <family val="1"/>
      </rPr>
      <t>внебюджетные фонды</t>
    </r>
  </si>
  <si>
    <r>
      <rPr>
        <b/>
        <sz val="9"/>
        <rFont val="Times New Roman"/>
        <family val="1"/>
      </rPr>
      <t>ИТОГО по задаче №6</t>
    </r>
  </si>
  <si>
    <r>
      <rPr>
        <b/>
        <sz val="9"/>
        <rFont val="Times New Roman"/>
        <family val="1"/>
      </rPr>
      <t>Задача  №</t>
    </r>
    <r>
      <rPr>
        <sz val="9"/>
        <rFont val="Times New Roman"/>
        <family val="1"/>
      </rPr>
      <t xml:space="preserve">6  </t>
    </r>
    <r>
      <rPr>
        <b/>
        <sz val="9"/>
        <rFont val="Cambria"/>
        <family val="1"/>
      </rPr>
      <t>Обеспечение    функционирования  системы    персонифицированного    финансирования,  обеспечивающей    свободу  выбора  образовательных  программ,  равенство доступа к  дополнительному образованию за счет средств бюджетов бюджетной системы, легкость и оперативность смены осваиваемых  образовательных программ</t>
    </r>
  </si>
  <si>
    <r>
      <rPr>
        <sz val="9"/>
        <rFont val="Times New Roman"/>
        <family val="1"/>
      </rPr>
      <t>МБОУ ДОД  КЦДО,</t>
    </r>
  </si>
  <si>
    <r>
      <rPr>
        <sz val="9"/>
        <rFont val="Times New Roman"/>
        <family val="1"/>
      </rPr>
      <t>Охват детей в возрасте от 5</t>
    </r>
  </si>
  <si>
    <r>
      <rPr>
        <sz val="9"/>
        <rFont val="Times New Roman"/>
        <family val="1"/>
      </rPr>
      <t xml:space="preserve">функционирования системы персонифицированного
</t>
    </r>
    <r>
      <rPr>
        <sz val="9"/>
        <rFont val="Times New Roman"/>
        <family val="1"/>
      </rPr>
      <t>финансирования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</si>
  <si>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</si>
  <si>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до 18 лет, имеющих право на получение дополнительного
</t>
    </r>
    <r>
      <rPr>
        <sz val="9"/>
        <rFont val="Times New Roman"/>
        <family val="1"/>
      </rPr>
      <t>образования в рамках</t>
    </r>
  </si>
  <si>
    <r>
      <rPr>
        <sz val="9"/>
        <rFont val="Times New Roman"/>
        <family val="1"/>
      </rPr>
      <t xml:space="preserve">дополнительного образования детей;
</t>
    </r>
    <r>
      <rPr>
        <sz val="9"/>
        <rFont val="Times New Roman"/>
        <family val="1"/>
      </rPr>
      <t xml:space="preserve">-  внедрение и обеспечение функционирования
</t>
    </r>
    <r>
      <rPr>
        <sz val="9"/>
        <rFont val="Times New Roman"/>
        <family val="1"/>
      </rPr>
      <t xml:space="preserve">системы персонифицированного финансирования дополнительного образования  детей, подразумевающей предоставление детям сертификатов дополнительного образования с возможностью использования  в рамках системы персонифицированного финансирования дополнительного
</t>
    </r>
    <r>
      <rPr>
        <sz val="9"/>
        <rFont val="Times New Roman"/>
        <family val="1"/>
      </rPr>
      <t>образования детей</t>
    </r>
  </si>
  <si>
    <r>
      <rPr>
        <sz val="9"/>
        <rFont val="Times New Roman"/>
        <family val="1"/>
      </rPr>
      <t>системы персонифицированного финансирования – не менее 25%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</si>
  <si>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фонды</t>
    </r>
  </si>
  <si>
    <r>
      <rPr>
        <b/>
        <sz val="9"/>
        <rFont val="Times New Roman"/>
        <family val="1"/>
      </rPr>
      <t xml:space="preserve">Итого по подпрограмме
</t>
    </r>
    <r>
      <rPr>
        <b/>
        <sz val="9"/>
        <rFont val="Times New Roman"/>
        <family val="1"/>
      </rPr>
      <t>№2</t>
    </r>
  </si>
  <si>
    <r>
      <rPr>
        <b/>
        <sz val="9"/>
        <rFont val="Times New Roman"/>
        <family val="1"/>
      </rPr>
      <t>Задача №1 Повышение эффективности деятельности Отдела образования Администрации МО "Ленский муниципальный район"</t>
    </r>
  </si>
  <si>
    <r>
      <rPr>
        <sz val="9"/>
        <rFont val="Times New Roman"/>
        <family val="1"/>
      </rPr>
      <t xml:space="preserve">1.1  Обеспечение деятельности Отдела образования МО 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 размера оплаты труда.</t>
    </r>
  </si>
  <si>
    <r>
      <rPr>
        <sz val="9"/>
        <rFont val="Times New Roman"/>
        <family val="1"/>
      </rPr>
      <t xml:space="preserve">Обеспечение деятельности Отдела образования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</si>
  <si>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1.2 Укрепление
</t>
    </r>
    <r>
      <rPr>
        <sz val="9"/>
        <rFont val="Times New Roman"/>
        <family val="1"/>
      </rPr>
      <t>материально-технической базы учреждения</t>
    </r>
  </si>
  <si>
    <r>
      <rPr>
        <sz val="9"/>
        <rFont val="Times New Roman"/>
        <family val="1"/>
      </rPr>
      <t>Укрепление материально- технической базы учреждения</t>
    </r>
  </si>
  <si>
    <r>
      <rPr>
        <b/>
        <sz val="9"/>
        <rFont val="Times New Roman"/>
        <family val="1"/>
      </rPr>
      <t>ИТОГО по задаче №1</t>
    </r>
  </si>
  <si>
    <r>
      <rPr>
        <b/>
        <sz val="9"/>
        <rFont val="Times New Roman"/>
        <family val="1"/>
      </rPr>
      <t>Задача №2 Развитие информационно- коммуникационной инфраструктуры Отдела образования Администрации МО "Ленский муниципальный район", обеспечение максимально доступа населения к информации.</t>
    </r>
  </si>
  <si>
    <r>
      <rPr>
        <sz val="9"/>
        <rFont val="Times New Roman"/>
        <family val="1"/>
      </rPr>
      <t xml:space="preserve">2.1 Повышение квалификации
</t>
    </r>
    <r>
      <rPr>
        <sz val="9"/>
        <rFont val="Times New Roman"/>
        <family val="1"/>
      </rPr>
      <t>муниципальных служащих Отдела образования</t>
    </r>
  </si>
  <si>
    <r>
      <rPr>
        <sz val="9"/>
        <rFont val="Times New Roman"/>
        <family val="1"/>
      </rPr>
      <t>Укрепление кадрового потенциала отдела образования</t>
    </r>
  </si>
  <si>
    <r>
      <rPr>
        <b/>
        <sz val="9"/>
        <rFont val="Times New Roman"/>
        <family val="1"/>
      </rPr>
      <t>ИТОГО по задаче №2</t>
    </r>
  </si>
  <si>
    <r>
      <rPr>
        <b/>
        <sz val="9"/>
        <rFont val="Times New Roman"/>
        <family val="1"/>
      </rPr>
      <t>Задача №3 Повышение качества и доступности предоставления государственных и муниципальных услуг на территории МО "Ленский муниципальный район.</t>
    </r>
  </si>
  <si>
    <r>
      <rPr>
        <sz val="9"/>
        <rFont val="Times New Roman"/>
        <family val="1"/>
      </rPr>
      <t xml:space="preserve">3.1  Проведение анализа
</t>
    </r>
    <r>
      <rPr>
        <sz val="9"/>
        <rFont val="Times New Roman"/>
        <family val="1"/>
      </rPr>
      <t xml:space="preserve">специалистами Отдела образования, удовлетворенности 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</t>
    </r>
  </si>
  <si>
    <r>
      <rPr>
        <sz val="9"/>
        <rFont val="Times New Roman"/>
        <family val="1"/>
      </rPr>
      <t xml:space="preserve">Удовлетворенность
</t>
    </r>
    <r>
      <rPr>
        <sz val="9"/>
        <rFont val="Times New Roman"/>
        <family val="1"/>
      </rPr>
      <t xml:space="preserve">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 к 2025 г на 100%</t>
    </r>
  </si>
  <si>
    <r>
      <rPr>
        <b/>
        <sz val="9"/>
        <rFont val="Times New Roman"/>
        <family val="1"/>
      </rPr>
      <t xml:space="preserve">Итого по подпрограмме
</t>
    </r>
    <r>
      <rPr>
        <b/>
        <sz val="9"/>
        <rFont val="Times New Roman"/>
        <family val="1"/>
      </rPr>
      <t>№3</t>
    </r>
  </si>
  <si>
    <r>
      <rPr>
        <b/>
        <sz val="9"/>
        <rFont val="Times New Roman"/>
        <family val="1"/>
      </rPr>
      <t xml:space="preserve">ИТОГО по
</t>
    </r>
    <r>
      <rPr>
        <b/>
        <sz val="9"/>
        <rFont val="Times New Roman"/>
        <family val="1"/>
      </rPr>
      <t>муниципальной программе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</si>
  <si>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 xml:space="preserve">«Ленский муниципальный
</t>
    </r>
    <r>
      <rPr>
        <b/>
        <sz val="9"/>
        <rFont val="Times New Roman"/>
        <family val="1"/>
      </rPr>
      <t>район»</t>
    </r>
  </si>
  <si>
    <t>ИТОГО по задаче №5</t>
  </si>
  <si>
    <r>
      <rPr>
        <sz val="9"/>
        <rFont val="Times New Roman"/>
        <family val="1"/>
        <charset val="204"/>
      </rPr>
      <t>6.1</t>
    </r>
    <r>
      <rPr>
        <sz val="9"/>
        <rFont val="Times New Roman"/>
        <family val="1"/>
      </rPr>
      <t>Обеспечение</t>
    </r>
  </si>
  <si>
    <t>работниками образовательных учреждений на базе
медицинских учреждений в том числе:
-школы и учреждения дополнительного
образования,оснащение медицинских кабинетов общеобразовательных учреждений современным медицинским оборудованием</t>
  </si>
  <si>
    <t>3.5 Приобретение служебного жилого помещения для педагогических работников</t>
  </si>
  <si>
    <t>2.13 Приобретение бензина на школьные автобусы для осуществления подвоза обучающихся, приобретение запасных частей для проведения
ремонта, диагностика школьных автобусов, обслуживание навигационной системы
«ГЛОНАСС», калибровка Тахографа, замена СКЗИ- блока, приобретение карт Тахографа и осуществление мероприятий по автострахованию (ОСАГО), проблесковые маячки, обеспечение условий для организации безопасного подвоза обучающихся к месту обучения и обратно,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</si>
  <si>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5.1Организация отдыха и оздоровление детей, организация временного трудоустройства подростков и молодёжи</t>
  </si>
  <si>
    <t>4.6 Мероприятия, связанные с подготовкой объектов теплоснабжения (котельных, тепловых сетей) к отопительному сезону</t>
  </si>
  <si>
    <t>Итого, в том числе</t>
  </si>
  <si>
    <t>федеральный бюджет</t>
  </si>
  <si>
    <t>областной бюджет</t>
  </si>
  <si>
    <t>бюджет МО
«Ленский
муниципальный район»</t>
  </si>
  <si>
    <t>внебюджетные средства</t>
  </si>
  <si>
    <t>2.13Устранение предписаний надзорных органов (Роспотребнадзор, Госпожнадзор) и других контролирующих органов</t>
  </si>
  <si>
    <t>2.15  На устранение предписаний Госпожнадзора и Роспотребнадзора и других контролирующих органов</t>
  </si>
  <si>
    <t>Подпрограмма №3 "Обеспечение деятельности Отдела образования Администрации МО "Ленский муниципальный район"</t>
  </si>
  <si>
    <t>3.7.Обеспечение условий для развития кадрового потенциала муниципальных образовательных организаций в Архангельской области</t>
  </si>
  <si>
    <t>Министерство образования Архангельской области  и Отдел образования
Администрации МО
«Ленский
муниципальный район"</t>
  </si>
  <si>
    <t>бюджет МО
«Ленский
муниципальный
район»</t>
  </si>
  <si>
    <t>На выплату стипендии студентам, обучающимся по целевому направлению</t>
  </si>
  <si>
    <t>Министерство образования Архангельской области  и Отдел образования
Администрации МО
«Ленский
муниципальный район»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</si>
  <si>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</si>
  <si>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t>Министерство
образования Архангельской области  и Отдел образования
Администрации МО
«Ленский
муниципальный район"</t>
  </si>
  <si>
    <t>Министерство образования  Архангельской области  и Отдел образования
Администрации МО
«Ленский
муниципальный район"</t>
  </si>
  <si>
    <t>Отдел образования Администрации МО
«Ленский
муниципальный район"</t>
  </si>
  <si>
    <t>Отдел образования
Администрации МО
«Ленский
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</si>
  <si>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</si>
  <si>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t>район"</t>
  </si>
  <si>
    <t>Министерство образования</t>
  </si>
  <si>
    <t>Архангельской области  и Отдел образования
Администрации МО
«Ленский
муниципальный район"</t>
  </si>
  <si>
    <t>Министерство образования Архангельской области и Отдел образования
Администрации МО
«Ленский
муниципальный район»</t>
  </si>
  <si>
    <t>Отдел образования Администрации МО
«Ленский муниципальный район"</t>
  </si>
  <si>
    <t>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</si>
  <si>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</si>
  <si>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t>3.4 Прохождение
медицинских осмотров, санитарного минимума</t>
  </si>
  <si>
    <t>3.3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финансируемых из местных бюджетов, проживающих и работающих в сельских населенных пунктах, в рабочих поселках (поселках
городского типа)</t>
  </si>
  <si>
    <t>2.3.Приобретение
материальных запасов для образовательных учреждений</t>
  </si>
  <si>
    <t>2.7 Осуществление мер, направленных на обеспечение антитеррористической безопасности,  оборудование зданий образовательных учреждений  
системой видеонаблюдения, проведение ограждения территорий образовательных учреждений, благоустройство территорий муниципальных школ,  
устройство площадок для раздельного сбора мусора, проведение измерений и испытаний электроустановок и электрооборудования огнезащитная  
обработка деревянных конструкций чердачных помещений, приобретение средств пожаротушения,установка, замена и ремонт автоматической противопожарной системы (АПС)</t>
  </si>
  <si>
    <t>4.2Участие в областных мероприятиях, обеспечивающих выявление и поддержку одаренных и талантливых детей:
олимпиады, конференции, конкурсы, соревнования, слеты, сборы, форумы, а так же участие (очное,заочное,дистанционное) обучающихся в районных, межрайонных, областных, межрегиональных, всероссийских, международных мероприятиях, награждение победителей из числа обучающихся</t>
  </si>
  <si>
    <t>3.1 Проведение районного конкурса и участие победителей в областных мероприятий педагогов в том числе: - учитель года, - воспитатель года,- педагог ДО.Обеспечение условий для развития кадрового потенциала муниципальных образовательных организаций, обучение на курсах повышения квалификации</t>
  </si>
  <si>
    <t>2.4 Приобретение оборудования  для котельных при ОУ, мероприятия связанные с подготовкрй объектов теплоснабжения (котельных, тепловых сетей) к отопительному сезону</t>
  </si>
  <si>
    <t>3.1 Приобретение оборудования и   инвентаря, программного обеспечения  для учреждений дошкольного образования</t>
  </si>
  <si>
    <t>2.3 Проведение капитального и текущего ремонта, демонтаж  зданий образовательных учреждений и учреждений дополнительного образования</t>
  </si>
  <si>
    <t>энергосбережение и энергоэффективность в системе дошкольного образования</t>
  </si>
  <si>
    <t>2.6 Осуществление мер направленных на</t>
  </si>
  <si>
    <t>2.11  Приобретение технологического оборудования и мебели для организации горячего питания в образовательных учреждениях</t>
  </si>
  <si>
    <t>обеспечение бесплатным горячим питанием обучающихся, осваивающих образовательные
программы начального общего образования, питание детей в интернате</t>
  </si>
  <si>
    <t>2.10  Осуществление мер,
направленных на обеспечение антитеррористической безопасности, оборудование зданий дошкольных учреждений системой видеонаблюдения</t>
  </si>
  <si>
    <t>Создание современной
учебно-материальной базы, широкое использование современных образовательных технологий</t>
  </si>
  <si>
    <t>Создание безопасных условий труда и обучения учащихся в общеобразовательных учреждениях.</t>
  </si>
  <si>
    <t>2.12 Организация питания детей в дошкольных учреждениях льготных категорий со скидкой  100%: - дети-инвалиды, дети родителей-инвалидов I и II группы, дети сироты и дети находящиеся под опекой и попечительством</t>
  </si>
  <si>
    <t>2.1Обеспечение мероприятий по организации предоставления дополнительных мер социальной поддержки семьям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</si>
  <si>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2.6 Проведение капитального ремонта  по обустройству универсальной спортивной площадки для развития физической культуры и спорта  обучающимися, ремонт хоккейного корта в с.Яренск</t>
  </si>
  <si>
    <t>Подпрограмма № 1 «Развитие муниципальной системы дошкольного образования МО "Ленский муниципальный район"»</t>
  </si>
  <si>
    <t>Подпрограмма № 2 «Развитие муниципальной системы общего и дополнительного образования МО "Ленский муниципальный район"»</t>
  </si>
  <si>
    <t>Обеспечение безопасности детей во время пребывания в ДОУ</t>
  </si>
  <si>
    <t xml:space="preserve">Безопасность образовательного процесса </t>
  </si>
  <si>
    <t xml:space="preserve">на оснащение материально-технической базы детских садов </t>
  </si>
  <si>
    <t>Создание условий для безопасности подвоза детей согласно установленных правил и требований для замены автобусов</t>
  </si>
  <si>
    <t>Безопасность образовательного процесса</t>
  </si>
  <si>
    <t>Отдел образования Администрации МО
«Ленский
муниципальный район»</t>
  </si>
  <si>
    <t>2.1 Обеспечение мероприятий по организации предоставления дополнительных мер социальной поддержки семьям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</si>
  <si>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предоставление бесплатного питания в детском саду</t>
  </si>
  <si>
    <t>д/с Теремок - частичный ремонт наружного ограждения</t>
  </si>
  <si>
    <t>Обеспечение безопасности
детей во время нахождения в ДОУ (д/с Малышок, д/с с.Лена)</t>
  </si>
  <si>
    <t>обеспечение бесплатным питанием детей</t>
  </si>
  <si>
    <t>приобретение оборудлвания для КЦДО</t>
  </si>
  <si>
    <t>ремонт интерната Ленская СШ</t>
  </si>
  <si>
    <t>Создание безопасных условий труда и обучения учащихся в общеобразовательных учреждениях. (установка пожарной сигнализации КЦДО)</t>
  </si>
  <si>
    <t>Перечень  мероприятий муниципальной программы
"Развитие образования Ленского муниципального района"</t>
  </si>
  <si>
    <t>2026 год</t>
  </si>
  <si>
    <t xml:space="preserve">Приложение № 1 
к муниципальной программе
"Развитие образования Ленского муниципального района" 
(в редакции постановления Администрации 
МО «Ленский муниципальный район»
от 10 ноября 2023 года №783-н)
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</si>
</sst>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color rgb="FF000000"/>
      <name val="Times New Roman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2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2"/>
    </font>
    <font>
      <b/>
      <i/>
      <sz val="9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b/>
      <i/>
      <sz val="9"/>
      <name val="Times New Roman"/>
      <family val="1"/>
    </font>
    <font>
      <b/>
      <sz val="9"/>
      <name val="Cambria"/>
      <family val="1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2"/>
    </font>
    <font>
      <b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1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center" vertical="top" shrinkToFit="1"/>
    </xf>
    <xf numFmtId="1" fontId="4" fillId="0" borderId="1" xfId="0" applyNumberFormat="1" applyFont="1" applyFill="1" applyBorder="1" applyAlignment="1">
      <alignment horizontal="center" vertical="top" shrinkToFit="1"/>
    </xf>
    <xf numFmtId="0" fontId="0" fillId="0" borderId="0" xfId="0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shrinkToFi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vertical="center" wrapText="1"/>
    </xf>
    <xf numFmtId="164" fontId="4" fillId="0" borderId="5" xfId="0" applyNumberFormat="1" applyFont="1" applyFill="1" applyBorder="1" applyAlignment="1">
      <alignment horizontal="center" vertical="top" shrinkToFit="1"/>
    </xf>
    <xf numFmtId="0" fontId="0" fillId="0" borderId="7" xfId="0" applyFill="1" applyBorder="1" applyAlignment="1">
      <alignment horizontal="left" wrapText="1"/>
    </xf>
    <xf numFmtId="1" fontId="2" fillId="0" borderId="5" xfId="0" applyNumberFormat="1" applyFont="1" applyFill="1" applyBorder="1" applyAlignment="1">
      <alignment horizontal="center" vertical="top" shrinkToFit="1"/>
    </xf>
    <xf numFmtId="0" fontId="1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top" shrinkToFit="1"/>
    </xf>
    <xf numFmtId="0" fontId="1" fillId="0" borderId="16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wrapText="1"/>
    </xf>
    <xf numFmtId="164" fontId="0" fillId="0" borderId="0" xfId="0" applyNumberFormat="1" applyFill="1" applyBorder="1" applyAlignment="1">
      <alignment horizontal="left" vertical="top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0" fontId="0" fillId="0" borderId="7" xfId="0" applyFill="1" applyBorder="1" applyAlignment="1">
      <alignment horizontal="left" vertical="top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6" fillId="0" borderId="1" xfId="0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center" wrapText="1"/>
    </xf>
    <xf numFmtId="0" fontId="13" fillId="0" borderId="7" xfId="0" applyFont="1" applyFill="1" applyBorder="1" applyAlignment="1">
      <alignment horizontal="left" vertical="top" wrapText="1"/>
    </xf>
    <xf numFmtId="1" fontId="2" fillId="0" borderId="4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164" fontId="15" fillId="0" borderId="4" xfId="0" applyNumberFormat="1" applyFont="1" applyFill="1" applyBorder="1" applyAlignment="1">
      <alignment horizontal="center" vertical="top" shrinkToFi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0" fontId="6" fillId="0" borderId="13" xfId="0" applyFont="1" applyFill="1" applyBorder="1" applyAlignment="1">
      <alignment horizontal="left" vertical="top" wrapText="1"/>
    </xf>
    <xf numFmtId="164" fontId="4" fillId="0" borderId="4" xfId="0" applyNumberFormat="1" applyFont="1" applyFill="1" applyBorder="1" applyAlignment="1">
      <alignment horizontal="center" vertical="top" shrinkToFit="1"/>
    </xf>
    <xf numFmtId="164" fontId="15" fillId="0" borderId="1" xfId="0" applyNumberFormat="1" applyFont="1" applyFill="1" applyBorder="1" applyAlignment="1">
      <alignment horizontal="center" vertical="top" shrinkToFit="1"/>
    </xf>
    <xf numFmtId="1" fontId="2" fillId="0" borderId="2" xfId="0" applyNumberFormat="1" applyFont="1" applyFill="1" applyBorder="1" applyAlignment="1">
      <alignment horizontal="center" vertical="top" shrinkToFit="1"/>
    </xf>
    <xf numFmtId="1" fontId="4" fillId="0" borderId="2" xfId="0" applyNumberFormat="1" applyFont="1" applyFill="1" applyBorder="1" applyAlignment="1">
      <alignment horizontal="center" vertical="top" shrinkToFit="1"/>
    </xf>
    <xf numFmtId="0" fontId="1" fillId="0" borderId="15" xfId="0" applyFont="1" applyFill="1" applyBorder="1" applyAlignment="1">
      <alignment vertical="top" wrapText="1"/>
    </xf>
    <xf numFmtId="0" fontId="6" fillId="2" borderId="16" xfId="0" applyFont="1" applyFill="1" applyBorder="1" applyAlignment="1">
      <alignment horizontal="left" vertical="top" wrapText="1"/>
    </xf>
    <xf numFmtId="0" fontId="0" fillId="3" borderId="0" xfId="0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top" shrinkToFit="1"/>
    </xf>
    <xf numFmtId="1" fontId="4" fillId="2" borderId="1" xfId="0" applyNumberFormat="1" applyFont="1" applyFill="1" applyBorder="1" applyAlignment="1">
      <alignment horizontal="center" vertical="top" shrinkToFit="1"/>
    </xf>
    <xf numFmtId="0" fontId="0" fillId="2" borderId="0" xfId="0" applyFill="1" applyBorder="1" applyAlignment="1">
      <alignment horizontal="left" vertical="top"/>
    </xf>
    <xf numFmtId="0" fontId="0" fillId="2" borderId="4" xfId="0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top" shrinkToFit="1"/>
    </xf>
    <xf numFmtId="164" fontId="2" fillId="2" borderId="1" xfId="0" applyNumberFormat="1" applyFont="1" applyFill="1" applyBorder="1" applyAlignment="1">
      <alignment horizontal="center" vertical="top" shrinkToFit="1"/>
    </xf>
    <xf numFmtId="0" fontId="0" fillId="2" borderId="18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center" wrapText="1"/>
    </xf>
    <xf numFmtId="164" fontId="0" fillId="2" borderId="1" xfId="0" applyNumberFormat="1" applyFill="1" applyBorder="1" applyAlignment="1">
      <alignment horizontal="left" vertical="center" wrapText="1"/>
    </xf>
    <xf numFmtId="1" fontId="2" fillId="2" borderId="4" xfId="0" applyNumberFormat="1" applyFont="1" applyFill="1" applyBorder="1" applyAlignment="1">
      <alignment horizontal="center" vertical="top" shrinkToFit="1"/>
    </xf>
    <xf numFmtId="0" fontId="1" fillId="2" borderId="14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top" shrinkToFit="1"/>
    </xf>
    <xf numFmtId="0" fontId="0" fillId="2" borderId="1" xfId="0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top" shrinkToFit="1"/>
    </xf>
    <xf numFmtId="164" fontId="14" fillId="2" borderId="1" xfId="0" applyNumberFormat="1" applyFont="1" applyFill="1" applyBorder="1" applyAlignment="1">
      <alignment horizontal="center" vertical="top" shrinkToFit="1"/>
    </xf>
    <xf numFmtId="0" fontId="0" fillId="2" borderId="1" xfId="0" applyFill="1" applyBorder="1" applyAlignment="1">
      <alignment horizontal="center" vertical="top" wrapText="1"/>
    </xf>
    <xf numFmtId="164" fontId="4" fillId="2" borderId="5" xfId="0" applyNumberFormat="1" applyFont="1" applyFill="1" applyBorder="1" applyAlignment="1">
      <alignment horizontal="center" vertical="top" shrinkToFit="1"/>
    </xf>
    <xf numFmtId="0" fontId="0" fillId="2" borderId="7" xfId="0" applyFill="1" applyBorder="1" applyAlignment="1">
      <alignment horizontal="left" wrapText="1"/>
    </xf>
    <xf numFmtId="1" fontId="2" fillId="2" borderId="5" xfId="0" applyNumberFormat="1" applyFont="1" applyFill="1" applyBorder="1" applyAlignment="1">
      <alignment horizontal="center" vertical="top" shrinkToFit="1"/>
    </xf>
    <xf numFmtId="0" fontId="0" fillId="2" borderId="7" xfId="0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right" vertical="top" indent="1" shrinkToFit="1"/>
    </xf>
    <xf numFmtId="164" fontId="2" fillId="2" borderId="1" xfId="0" applyNumberFormat="1" applyFont="1" applyFill="1" applyBorder="1" applyAlignment="1">
      <alignment horizontal="right" vertical="top" indent="1" shrinkToFit="1"/>
    </xf>
    <xf numFmtId="164" fontId="0" fillId="2" borderId="0" xfId="0" applyNumberFormat="1" applyFill="1" applyBorder="1" applyAlignment="1">
      <alignment horizontal="left" vertical="top"/>
    </xf>
    <xf numFmtId="0" fontId="12" fillId="0" borderId="4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top" shrinkToFit="1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1" fontId="4" fillId="0" borderId="2" xfId="0" applyNumberFormat="1" applyFont="1" applyFill="1" applyBorder="1" applyAlignment="1">
      <alignment horizontal="center" vertical="top" shrinkToFit="1"/>
    </xf>
    <xf numFmtId="1" fontId="4" fillId="0" borderId="4" xfId="0" applyNumberFormat="1" applyFont="1" applyFill="1" applyBorder="1" applyAlignment="1">
      <alignment horizontal="center" vertical="top" shrinkToFit="1"/>
    </xf>
    <xf numFmtId="164" fontId="4" fillId="0" borderId="9" xfId="0" applyNumberFormat="1" applyFont="1" applyFill="1" applyBorder="1" applyAlignment="1">
      <alignment horizontal="center" vertical="top" shrinkToFit="1"/>
    </xf>
    <xf numFmtId="1" fontId="2" fillId="0" borderId="8" xfId="0" applyNumberFormat="1" applyFont="1" applyFill="1" applyBorder="1" applyAlignment="1">
      <alignment horizontal="center" vertical="top" shrinkToFit="1"/>
    </xf>
    <xf numFmtId="0" fontId="1" fillId="0" borderId="4" xfId="0" applyFont="1" applyFill="1" applyBorder="1" applyAlignment="1">
      <alignment horizontal="left" vertical="top" wrapText="1"/>
    </xf>
    <xf numFmtId="1" fontId="2" fillId="0" borderId="7" xfId="0" applyNumberFormat="1" applyFont="1" applyFill="1" applyBorder="1" applyAlignment="1">
      <alignment horizontal="center" vertical="top" shrinkToFit="1"/>
    </xf>
    <xf numFmtId="164" fontId="2" fillId="0" borderId="12" xfId="0" applyNumberFormat="1" applyFont="1" applyFill="1" applyBorder="1" applyAlignment="1">
      <alignment horizontal="center" vertical="top" shrinkToFit="1"/>
    </xf>
    <xf numFmtId="1" fontId="2" fillId="0" borderId="12" xfId="0" applyNumberFormat="1" applyFont="1" applyFill="1" applyBorder="1" applyAlignment="1">
      <alignment horizontal="center" vertical="top" shrinkToFit="1"/>
    </xf>
    <xf numFmtId="164" fontId="2" fillId="0" borderId="11" xfId="0" applyNumberFormat="1" applyFont="1" applyFill="1" applyBorder="1" applyAlignment="1">
      <alignment horizontal="center" vertical="top" shrinkToFit="1"/>
    </xf>
    <xf numFmtId="0" fontId="0" fillId="0" borderId="12" xfId="0" applyFill="1" applyBorder="1" applyAlignment="1">
      <alignment horizontal="left" wrapText="1"/>
    </xf>
    <xf numFmtId="0" fontId="0" fillId="0" borderId="12" xfId="0" applyFill="1" applyBorder="1" applyAlignment="1">
      <alignment horizontal="center" wrapText="1"/>
    </xf>
    <xf numFmtId="0" fontId="0" fillId="0" borderId="11" xfId="0" applyFill="1" applyBorder="1" applyAlignment="1">
      <alignment horizontal="center" vertical="top" wrapText="1"/>
    </xf>
    <xf numFmtId="1" fontId="4" fillId="0" borderId="11" xfId="0" applyNumberFormat="1" applyFont="1" applyFill="1" applyBorder="1" applyAlignment="1">
      <alignment horizontal="center" vertical="top" shrinkToFit="1"/>
    </xf>
    <xf numFmtId="164" fontId="4" fillId="0" borderId="7" xfId="0" applyNumberFormat="1" applyFont="1" applyFill="1" applyBorder="1" applyAlignment="1">
      <alignment horizontal="center" vertical="top" shrinkToFit="1"/>
    </xf>
    <xf numFmtId="164" fontId="4" fillId="0" borderId="23" xfId="0" applyNumberFormat="1" applyFont="1" applyFill="1" applyBorder="1" applyAlignment="1">
      <alignment horizontal="center" vertical="top" shrinkToFit="1"/>
    </xf>
    <xf numFmtId="1" fontId="2" fillId="0" borderId="23" xfId="0" applyNumberFormat="1" applyFont="1" applyFill="1" applyBorder="1" applyAlignment="1">
      <alignment horizontal="center" vertical="top" shrinkToFit="1"/>
    </xf>
    <xf numFmtId="164" fontId="2" fillId="0" borderId="23" xfId="0" applyNumberFormat="1" applyFont="1" applyFill="1" applyBorder="1" applyAlignment="1">
      <alignment horizontal="center" vertical="top" shrinkToFit="1"/>
    </xf>
    <xf numFmtId="1" fontId="4" fillId="0" borderId="23" xfId="0" applyNumberFormat="1" applyFont="1" applyFill="1" applyBorder="1" applyAlignment="1">
      <alignment horizontal="center" vertical="top" shrinkToFit="1"/>
    </xf>
    <xf numFmtId="0" fontId="1" fillId="0" borderId="24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vertical="top" wrapText="1"/>
    </xf>
    <xf numFmtId="1" fontId="10" fillId="0" borderId="23" xfId="0" applyNumberFormat="1" applyFont="1" applyFill="1" applyBorder="1" applyAlignment="1">
      <alignment horizontal="center" vertical="top" shrinkToFit="1"/>
    </xf>
    <xf numFmtId="164" fontId="4" fillId="0" borderId="11" xfId="0" applyNumberFormat="1" applyFont="1" applyFill="1" applyBorder="1" applyAlignment="1">
      <alignment horizontal="center" vertical="top" shrinkToFit="1"/>
    </xf>
    <xf numFmtId="1" fontId="2" fillId="0" borderId="13" xfId="0" applyNumberFormat="1" applyFont="1" applyFill="1" applyBorder="1" applyAlignment="1">
      <alignment horizontal="center" vertical="top" shrinkToFit="1"/>
    </xf>
    <xf numFmtId="0" fontId="0" fillId="0" borderId="23" xfId="0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top" wrapText="1"/>
    </xf>
    <xf numFmtId="1" fontId="4" fillId="2" borderId="23" xfId="0" applyNumberFormat="1" applyFont="1" applyFill="1" applyBorder="1" applyAlignment="1">
      <alignment horizontal="center" vertical="top" shrinkToFit="1"/>
    </xf>
    <xf numFmtId="1" fontId="2" fillId="2" borderId="23" xfId="0" applyNumberFormat="1" applyFont="1" applyFill="1" applyBorder="1" applyAlignment="1">
      <alignment horizontal="center" vertical="top" shrinkToFit="1"/>
    </xf>
    <xf numFmtId="164" fontId="4" fillId="2" borderId="23" xfId="0" applyNumberFormat="1" applyFont="1" applyFill="1" applyBorder="1" applyAlignment="1">
      <alignment horizontal="center" vertical="top" shrinkToFit="1"/>
    </xf>
    <xf numFmtId="164" fontId="2" fillId="0" borderId="23" xfId="0" applyNumberFormat="1" applyFont="1" applyFill="1" applyBorder="1" applyAlignment="1">
      <alignment horizontal="center" vertical="top" wrapText="1" shrinkToFit="1"/>
    </xf>
    <xf numFmtId="1" fontId="2" fillId="0" borderId="23" xfId="0" applyNumberFormat="1" applyFont="1" applyFill="1" applyBorder="1" applyAlignment="1">
      <alignment horizontal="center" vertical="center" shrinkToFit="1"/>
    </xf>
    <xf numFmtId="1" fontId="15" fillId="0" borderId="23" xfId="0" applyNumberFormat="1" applyFont="1" applyFill="1" applyBorder="1" applyAlignment="1">
      <alignment horizontal="center" vertical="top" shrinkToFit="1"/>
    </xf>
    <xf numFmtId="0" fontId="0" fillId="0" borderId="12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left" vertical="top" wrapText="1"/>
    </xf>
    <xf numFmtId="1" fontId="4" fillId="0" borderId="23" xfId="0" applyNumberFormat="1" applyFont="1" applyFill="1" applyBorder="1" applyAlignment="1">
      <alignment horizontal="center" vertical="top" shrinkToFit="1"/>
    </xf>
    <xf numFmtId="0" fontId="0" fillId="0" borderId="2" xfId="0" applyFill="1" applyBorder="1" applyAlignment="1">
      <alignment horizontal="left" vertical="center" wrapText="1"/>
    </xf>
    <xf numFmtId="164" fontId="0" fillId="0" borderId="4" xfId="0" applyNumberForma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top" wrapText="1"/>
    </xf>
    <xf numFmtId="0" fontId="0" fillId="0" borderId="23" xfId="0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top" wrapText="1" indent="2"/>
    </xf>
    <xf numFmtId="0" fontId="0" fillId="0" borderId="0" xfId="0" applyFill="1" applyBorder="1" applyAlignment="1">
      <alignment horizontal="right" vertical="top" wrapText="1" indent="2"/>
    </xf>
    <xf numFmtId="0" fontId="7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1" fontId="4" fillId="0" borderId="2" xfId="0" applyNumberFormat="1" applyFont="1" applyFill="1" applyBorder="1" applyAlignment="1">
      <alignment horizontal="center" vertical="top" shrinkToFit="1"/>
    </xf>
    <xf numFmtId="1" fontId="4" fillId="0" borderId="4" xfId="0" applyNumberFormat="1" applyFont="1" applyFill="1" applyBorder="1" applyAlignment="1">
      <alignment horizontal="center" vertical="top" shrinkToFit="1"/>
    </xf>
    <xf numFmtId="0" fontId="1" fillId="0" borderId="9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0" fontId="0" fillId="0" borderId="5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0" fillId="0" borderId="21" xfId="0" applyFill="1" applyBorder="1" applyAlignment="1">
      <alignment horizontal="left" vertical="top" wrapText="1"/>
    </xf>
    <xf numFmtId="0" fontId="6" fillId="0" borderId="21" xfId="0" applyFont="1" applyFill="1" applyBorder="1" applyAlignment="1">
      <alignment horizontal="left" vertical="top" wrapText="1"/>
    </xf>
    <xf numFmtId="164" fontId="4" fillId="0" borderId="3" xfId="0" applyNumberFormat="1" applyFont="1" applyFill="1" applyBorder="1" applyAlignment="1">
      <alignment horizontal="center" vertical="top" shrinkToFit="1"/>
    </xf>
    <xf numFmtId="164" fontId="2" fillId="3" borderId="2" xfId="0" applyNumberFormat="1" applyFont="1" applyFill="1" applyBorder="1" applyAlignment="1">
      <alignment horizontal="center" vertical="top" shrinkToFit="1"/>
    </xf>
    <xf numFmtId="164" fontId="2" fillId="3" borderId="3" xfId="0" applyNumberFormat="1" applyFont="1" applyFill="1" applyBorder="1" applyAlignment="1">
      <alignment horizontal="center" vertical="top" shrinkToFit="1"/>
    </xf>
    <xf numFmtId="164" fontId="2" fillId="2" borderId="2" xfId="0" applyNumberFormat="1" applyFont="1" applyFill="1" applyBorder="1" applyAlignment="1">
      <alignment horizontal="center" vertical="top" shrinkToFit="1"/>
    </xf>
    <xf numFmtId="164" fontId="2" fillId="2" borderId="4" xfId="0" applyNumberFormat="1" applyFont="1" applyFill="1" applyBorder="1" applyAlignment="1">
      <alignment horizontal="center" vertical="top" shrinkToFit="1"/>
    </xf>
    <xf numFmtId="0" fontId="1" fillId="0" borderId="13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164" fontId="2" fillId="3" borderId="4" xfId="0" applyNumberFormat="1" applyFont="1" applyFill="1" applyBorder="1" applyAlignment="1">
      <alignment horizontal="center" vertical="top" shrinkToFit="1"/>
    </xf>
    <xf numFmtId="0" fontId="6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top" wrapText="1"/>
    </xf>
    <xf numFmtId="164" fontId="14" fillId="0" borderId="2" xfId="0" applyNumberFormat="1" applyFont="1" applyFill="1" applyBorder="1" applyAlignment="1">
      <alignment horizontal="center" vertical="top" shrinkToFit="1"/>
    </xf>
    <xf numFmtId="164" fontId="14" fillId="0" borderId="4" xfId="0" applyNumberFormat="1" applyFont="1" applyFill="1" applyBorder="1" applyAlignment="1">
      <alignment horizontal="center" vertical="top" shrinkToFit="1"/>
    </xf>
    <xf numFmtId="0" fontId="0" fillId="0" borderId="13" xfId="0" applyFill="1" applyBorder="1" applyAlignment="1">
      <alignment horizontal="left" vertical="top" wrapText="1"/>
    </xf>
    <xf numFmtId="1" fontId="4" fillId="0" borderId="3" xfId="0" applyNumberFormat="1" applyFont="1" applyFill="1" applyBorder="1" applyAlignment="1">
      <alignment horizontal="center" vertical="top" shrinkToFit="1"/>
    </xf>
    <xf numFmtId="0" fontId="0" fillId="0" borderId="14" xfId="0" applyFill="1" applyBorder="1" applyAlignment="1">
      <alignment horizontal="left" vertical="top"/>
    </xf>
    <xf numFmtId="164" fontId="10" fillId="0" borderId="2" xfId="0" applyNumberFormat="1" applyFont="1" applyFill="1" applyBorder="1" applyAlignment="1">
      <alignment horizontal="center" vertical="top" shrinkToFit="1"/>
    </xf>
    <xf numFmtId="164" fontId="10" fillId="0" borderId="4" xfId="0" applyNumberFormat="1" applyFont="1" applyFill="1" applyBorder="1" applyAlignment="1">
      <alignment horizontal="center" vertical="top" shrinkToFit="1"/>
    </xf>
    <xf numFmtId="164" fontId="10" fillId="3" borderId="2" xfId="0" applyNumberFormat="1" applyFont="1" applyFill="1" applyBorder="1" applyAlignment="1">
      <alignment horizontal="center" vertical="top" shrinkToFit="1"/>
    </xf>
    <xf numFmtId="164" fontId="10" fillId="3" borderId="3" xfId="0" applyNumberFormat="1" applyFont="1" applyFill="1" applyBorder="1" applyAlignment="1">
      <alignment horizontal="center" vertical="top" shrinkToFit="1"/>
    </xf>
    <xf numFmtId="164" fontId="10" fillId="3" borderId="4" xfId="0" applyNumberFormat="1" applyFont="1" applyFill="1" applyBorder="1" applyAlignment="1">
      <alignment horizontal="center" vertical="top" shrinkToFit="1"/>
    </xf>
    <xf numFmtId="164" fontId="2" fillId="0" borderId="3" xfId="0" applyNumberFormat="1" applyFont="1" applyFill="1" applyBorder="1" applyAlignment="1">
      <alignment horizontal="center" vertical="top" shrinkToFit="1"/>
    </xf>
    <xf numFmtId="0" fontId="7" fillId="2" borderId="2" xfId="0" applyFont="1" applyFill="1" applyBorder="1" applyAlignment="1">
      <alignment horizontal="left" vertical="top" wrapText="1" indent="10"/>
    </xf>
    <xf numFmtId="0" fontId="3" fillId="2" borderId="3" xfId="0" applyFont="1" applyFill="1" applyBorder="1" applyAlignment="1">
      <alignment horizontal="left" vertical="top" wrapText="1" indent="10"/>
    </xf>
    <xf numFmtId="0" fontId="3" fillId="2" borderId="4" xfId="0" applyFont="1" applyFill="1" applyBorder="1" applyAlignment="1">
      <alignment horizontal="left" vertical="top" wrapText="1" indent="10"/>
    </xf>
    <xf numFmtId="164" fontId="10" fillId="2" borderId="2" xfId="0" applyNumberFormat="1" applyFont="1" applyFill="1" applyBorder="1" applyAlignment="1">
      <alignment horizontal="center" vertical="top" shrinkToFit="1"/>
    </xf>
    <xf numFmtId="164" fontId="10" fillId="2" borderId="4" xfId="0" applyNumberFormat="1" applyFont="1" applyFill="1" applyBorder="1" applyAlignment="1">
      <alignment horizontal="center" vertical="top" shrinkToFit="1"/>
    </xf>
    <xf numFmtId="1" fontId="10" fillId="0" borderId="2" xfId="0" applyNumberFormat="1" applyFont="1" applyFill="1" applyBorder="1" applyAlignment="1">
      <alignment horizontal="center" vertical="top" shrinkToFit="1"/>
    </xf>
    <xf numFmtId="1" fontId="10" fillId="0" borderId="3" xfId="0" applyNumberFormat="1" applyFont="1" applyFill="1" applyBorder="1" applyAlignment="1">
      <alignment horizontal="center" vertical="top" shrinkToFit="1"/>
    </xf>
    <xf numFmtId="1" fontId="2" fillId="2" borderId="2" xfId="0" applyNumberFormat="1" applyFont="1" applyFill="1" applyBorder="1" applyAlignment="1">
      <alignment horizontal="center" vertical="top" shrinkToFit="1"/>
    </xf>
    <xf numFmtId="1" fontId="2" fillId="2" borderId="4" xfId="0" applyNumberFormat="1" applyFont="1" applyFill="1" applyBorder="1" applyAlignment="1">
      <alignment horizontal="center" vertical="top" shrinkToFit="1"/>
    </xf>
    <xf numFmtId="0" fontId="1" fillId="0" borderId="10" xfId="0" applyFont="1" applyFill="1" applyBorder="1" applyAlignment="1">
      <alignment horizontal="left" vertical="top" wrapText="1"/>
    </xf>
    <xf numFmtId="164" fontId="4" fillId="2" borderId="2" xfId="0" applyNumberFormat="1" applyFont="1" applyFill="1" applyBorder="1" applyAlignment="1">
      <alignment horizontal="center" vertical="top" shrinkToFit="1"/>
    </xf>
    <xf numFmtId="164" fontId="4" fillId="2" borderId="4" xfId="0" applyNumberFormat="1" applyFont="1" applyFill="1" applyBorder="1" applyAlignment="1">
      <alignment horizontal="center" vertical="top" shrinkToFit="1"/>
    </xf>
    <xf numFmtId="1" fontId="2" fillId="2" borderId="19" xfId="0" applyNumberFormat="1" applyFont="1" applyFill="1" applyBorder="1" applyAlignment="1">
      <alignment horizontal="center" vertical="top" shrinkToFit="1"/>
    </xf>
    <xf numFmtId="1" fontId="2" fillId="2" borderId="9" xfId="0" applyNumberFormat="1" applyFont="1" applyFill="1" applyBorder="1" applyAlignment="1">
      <alignment horizontal="center" vertical="top" shrinkToFit="1"/>
    </xf>
    <xf numFmtId="1" fontId="2" fillId="0" borderId="8" xfId="0" applyNumberFormat="1" applyFont="1" applyFill="1" applyBorder="1" applyAlignment="1">
      <alignment horizontal="center" vertical="top" shrinkToFit="1"/>
    </xf>
    <xf numFmtId="1" fontId="2" fillId="0" borderId="9" xfId="0" applyNumberFormat="1" applyFont="1" applyFill="1" applyBorder="1" applyAlignment="1">
      <alignment horizontal="center" vertical="top" shrinkToFit="1"/>
    </xf>
    <xf numFmtId="1" fontId="2" fillId="0" borderId="19" xfId="0" applyNumberFormat="1" applyFont="1" applyFill="1" applyBorder="1" applyAlignment="1">
      <alignment horizontal="center" vertical="top" shrinkToFit="1"/>
    </xf>
    <xf numFmtId="1" fontId="4" fillId="0" borderId="23" xfId="0" applyNumberFormat="1" applyFont="1" applyFill="1" applyBorder="1" applyAlignment="1">
      <alignment horizontal="center" vertical="top" shrinkToFit="1"/>
    </xf>
    <xf numFmtId="1" fontId="2" fillId="0" borderId="23" xfId="0" applyNumberFormat="1" applyFont="1" applyFill="1" applyBorder="1" applyAlignment="1">
      <alignment horizontal="center" vertical="top" shrinkToFit="1"/>
    </xf>
    <xf numFmtId="164" fontId="4" fillId="0" borderId="29" xfId="0" applyNumberFormat="1" applyFont="1" applyFill="1" applyBorder="1" applyAlignment="1">
      <alignment horizontal="center" vertical="top" shrinkToFit="1"/>
    </xf>
    <xf numFmtId="164" fontId="4" fillId="0" borderId="23" xfId="0" applyNumberFormat="1" applyFont="1" applyFill="1" applyBorder="1" applyAlignment="1">
      <alignment horizontal="center" vertical="top" shrinkToFit="1"/>
    </xf>
    <xf numFmtId="0" fontId="5" fillId="0" borderId="8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0" fontId="0" fillId="2" borderId="12" xfId="0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1" fillId="0" borderId="26" xfId="0" applyFont="1" applyFill="1" applyBorder="1" applyAlignment="1">
      <alignment horizontal="left" vertical="top" wrapText="1"/>
    </xf>
    <xf numFmtId="0" fontId="1" fillId="0" borderId="24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horizontal="left" vertical="top" wrapText="1"/>
    </xf>
    <xf numFmtId="0" fontId="1" fillId="0" borderId="27" xfId="0" applyFont="1" applyFill="1" applyBorder="1" applyAlignment="1">
      <alignment horizontal="left" vertical="top" wrapText="1"/>
    </xf>
    <xf numFmtId="0" fontId="1" fillId="0" borderId="28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1" fontId="4" fillId="0" borderId="10" xfId="0" applyNumberFormat="1" applyFont="1" applyFill="1" applyBorder="1" applyAlignment="1">
      <alignment horizontal="center" vertical="top" shrinkToFit="1"/>
    </xf>
    <xf numFmtId="1" fontId="4" fillId="0" borderId="25" xfId="0" applyNumberFormat="1" applyFont="1" applyFill="1" applyBorder="1" applyAlignment="1">
      <alignment horizontal="center" vertical="top" shrinkToFi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" fontId="2" fillId="3" borderId="2" xfId="0" applyNumberFormat="1" applyFont="1" applyFill="1" applyBorder="1" applyAlignment="1">
      <alignment horizontal="center" vertical="top" shrinkToFit="1"/>
    </xf>
    <xf numFmtId="1" fontId="2" fillId="3" borderId="4" xfId="0" applyNumberFormat="1" applyFont="1" applyFill="1" applyBorder="1" applyAlignment="1">
      <alignment horizontal="center" vertical="top" shrinkToFit="1"/>
    </xf>
    <xf numFmtId="0" fontId="0" fillId="0" borderId="4" xfId="0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6" fillId="0" borderId="17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center" vertical="top" wrapText="1" shrinkToFit="1"/>
    </xf>
    <xf numFmtId="164" fontId="2" fillId="0" borderId="3" xfId="0" applyNumberFormat="1" applyFont="1" applyFill="1" applyBorder="1" applyAlignment="1">
      <alignment horizontal="center" vertical="top" wrapText="1" shrinkToFit="1"/>
    </xf>
    <xf numFmtId="0" fontId="6" fillId="2" borderId="16" xfId="0" applyFont="1" applyFill="1" applyBorder="1" applyAlignment="1">
      <alignment horizontal="left" vertical="top" wrapText="1"/>
    </xf>
    <xf numFmtId="0" fontId="1" fillId="2" borderId="17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center" vertical="top" shrinkToFit="1"/>
    </xf>
    <xf numFmtId="1" fontId="4" fillId="2" borderId="4" xfId="0" applyNumberFormat="1" applyFont="1" applyFill="1" applyBorder="1" applyAlignment="1">
      <alignment horizontal="center" vertical="top" shrinkToFit="1"/>
    </xf>
    <xf numFmtId="1" fontId="4" fillId="2" borderId="3" xfId="0" applyNumberFormat="1" applyFont="1" applyFill="1" applyBorder="1" applyAlignment="1">
      <alignment horizontal="center" vertical="top" shrinkToFit="1"/>
    </xf>
    <xf numFmtId="1" fontId="2" fillId="2" borderId="3" xfId="0" applyNumberFormat="1" applyFont="1" applyFill="1" applyBorder="1" applyAlignment="1">
      <alignment horizontal="center" vertical="top" shrinkToFit="1"/>
    </xf>
    <xf numFmtId="164" fontId="0" fillId="2" borderId="9" xfId="0" applyNumberFormat="1" applyFill="1" applyBorder="1" applyAlignment="1">
      <alignment horizontal="left" vertical="top" wrapText="1"/>
    </xf>
    <xf numFmtId="164" fontId="4" fillId="2" borderId="3" xfId="0" applyNumberFormat="1" applyFont="1" applyFill="1" applyBorder="1" applyAlignment="1">
      <alignment horizontal="center" vertical="top" shrinkToFi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4" fontId="15" fillId="0" borderId="2" xfId="0" applyNumberFormat="1" applyFont="1" applyFill="1" applyBorder="1" applyAlignment="1">
      <alignment horizontal="center" vertical="top" shrinkToFit="1"/>
    </xf>
    <xf numFmtId="164" fontId="15" fillId="0" borderId="4" xfId="0" applyNumberFormat="1" applyFont="1" applyFill="1" applyBorder="1" applyAlignment="1">
      <alignment horizontal="center" vertical="top" shrinkToFit="1"/>
    </xf>
    <xf numFmtId="1" fontId="15" fillId="0" borderId="2" xfId="0" applyNumberFormat="1" applyFont="1" applyFill="1" applyBorder="1" applyAlignment="1">
      <alignment horizontal="center" vertical="top" shrinkToFit="1"/>
    </xf>
    <xf numFmtId="1" fontId="15" fillId="0" borderId="3" xfId="0" applyNumberFormat="1" applyFont="1" applyFill="1" applyBorder="1" applyAlignment="1">
      <alignment horizontal="center" vertical="top" shrinkToFit="1"/>
    </xf>
    <xf numFmtId="164" fontId="2" fillId="0" borderId="23" xfId="0" applyNumberFormat="1" applyFont="1" applyFill="1" applyBorder="1" applyAlignment="1">
      <alignment horizontal="center" vertical="top" shrinkToFit="1"/>
    </xf>
    <xf numFmtId="16" fontId="1" fillId="0" borderId="6" xfId="0" applyNumberFormat="1" applyFont="1" applyFill="1" applyBorder="1" applyAlignment="1">
      <alignment horizontal="left" vertical="top" wrapText="1"/>
    </xf>
    <xf numFmtId="1" fontId="2" fillId="0" borderId="23" xfId="0" applyNumberFormat="1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horizontal="left" vertical="top" wrapText="1"/>
    </xf>
    <xf numFmtId="0" fontId="6" fillId="0" borderId="22" xfId="0" applyFont="1" applyFill="1" applyBorder="1" applyAlignment="1">
      <alignment horizontal="left" vertical="top" wrapText="1"/>
    </xf>
    <xf numFmtId="0" fontId="6" fillId="0" borderId="27" xfId="0" applyFont="1" applyFill="1" applyBorder="1" applyAlignment="1">
      <alignment horizontal="left" vertical="top" wrapText="1"/>
    </xf>
    <xf numFmtId="0" fontId="6" fillId="0" borderId="16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top"/>
    </xf>
    <xf numFmtId="0" fontId="0" fillId="0" borderId="7" xfId="0" applyFill="1" applyBorder="1" applyAlignment="1">
      <alignment horizontal="left" vertical="top"/>
    </xf>
    <xf numFmtId="0" fontId="0" fillId="0" borderId="2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center" vertical="top" shrinkToFit="1"/>
    </xf>
    <xf numFmtId="164" fontId="4" fillId="0" borderId="9" xfId="0" applyNumberFormat="1" applyFont="1" applyFill="1" applyBorder="1" applyAlignment="1">
      <alignment horizontal="center" vertical="top" shrinkToFit="1"/>
    </xf>
    <xf numFmtId="0" fontId="0" fillId="0" borderId="10" xfId="0" applyFill="1" applyBorder="1" applyAlignment="1">
      <alignment horizontal="left" wrapText="1"/>
    </xf>
    <xf numFmtId="0" fontId="0" fillId="0" borderId="11" xfId="0" applyFill="1" applyBorder="1" applyAlignment="1">
      <alignment horizontal="left" wrapText="1"/>
    </xf>
    <xf numFmtId="1" fontId="4" fillId="0" borderId="8" xfId="0" applyNumberFormat="1" applyFont="1" applyFill="1" applyBorder="1" applyAlignment="1">
      <alignment horizontal="center" vertical="top" shrinkToFit="1"/>
    </xf>
    <xf numFmtId="1" fontId="4" fillId="0" borderId="9" xfId="0" applyNumberFormat="1" applyFont="1" applyFill="1" applyBorder="1" applyAlignment="1">
      <alignment horizontal="center" vertical="top" shrinkToFit="1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3" fillId="0" borderId="19" xfId="0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right" vertical="top" indent="4" shrinkToFit="1"/>
    </xf>
    <xf numFmtId="164" fontId="4" fillId="0" borderId="3" xfId="0" applyNumberFormat="1" applyFont="1" applyFill="1" applyBorder="1" applyAlignment="1">
      <alignment horizontal="right" vertical="top" indent="4" shrinkToFit="1"/>
    </xf>
    <xf numFmtId="164" fontId="2" fillId="0" borderId="2" xfId="0" applyNumberFormat="1" applyFont="1" applyFill="1" applyBorder="1" applyAlignment="1">
      <alignment horizontal="right" vertical="top" indent="4" shrinkToFit="1"/>
    </xf>
    <xf numFmtId="164" fontId="2" fillId="0" borderId="3" xfId="0" applyNumberFormat="1" applyFont="1" applyFill="1" applyBorder="1" applyAlignment="1">
      <alignment horizontal="right" vertical="top" indent="4" shrinkToFit="1"/>
    </xf>
    <xf numFmtId="164" fontId="4" fillId="0" borderId="4" xfId="0" applyNumberFormat="1" applyFont="1" applyFill="1" applyBorder="1" applyAlignment="1">
      <alignment horizontal="right" vertical="top" indent="4" shrinkToFit="1"/>
    </xf>
    <xf numFmtId="0" fontId="0" fillId="0" borderId="2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164" fontId="0" fillId="0" borderId="5" xfId="0" applyNumberFormat="1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48"/>
  <sheetViews>
    <sheetView tabSelected="1" zoomScale="88" zoomScaleNormal="88" workbookViewId="0">
      <selection activeCell="A2" sqref="A2:O2"/>
    </sheetView>
  </sheetViews>
  <sheetFormatPr defaultRowHeight="13.2"/>
  <cols>
    <col min="1" max="1" width="28" customWidth="1"/>
    <col min="2" max="2" width="20.77734375" customWidth="1"/>
    <col min="3" max="3" width="22" customWidth="1"/>
    <col min="4" max="4" width="17.109375" customWidth="1"/>
    <col min="5" max="5" width="6.33203125" hidden="1" customWidth="1"/>
    <col min="6" max="6" width="10.44140625" customWidth="1"/>
    <col min="7" max="7" width="14.77734375" style="67" customWidth="1"/>
    <col min="8" max="8" width="15.77734375" customWidth="1"/>
    <col min="9" max="9" width="9" hidden="1" customWidth="1"/>
    <col min="10" max="10" width="12.6640625" customWidth="1"/>
    <col min="11" max="11" width="0.44140625" customWidth="1"/>
    <col min="12" max="13" width="14.109375" customWidth="1"/>
    <col min="14" max="14" width="27.77734375" customWidth="1"/>
    <col min="15" max="15" width="3.33203125" hidden="1" customWidth="1"/>
    <col min="16" max="16" width="18.77734375" customWidth="1"/>
    <col min="17" max="17" width="11" bestFit="1" customWidth="1"/>
  </cols>
  <sheetData>
    <row r="1" spans="1:16" ht="75.75" customHeight="1">
      <c r="A1" s="136" t="s">
        <v>210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</row>
    <row r="2" spans="1:16" ht="25.5" customHeight="1">
      <c r="A2" s="138" t="s">
        <v>208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</row>
    <row r="3" spans="1:16" ht="42.75" customHeight="1">
      <c r="A3" s="1" t="s">
        <v>0</v>
      </c>
      <c r="B3" s="2" t="s">
        <v>1</v>
      </c>
      <c r="C3" s="1" t="s">
        <v>2</v>
      </c>
      <c r="D3" s="140" t="s">
        <v>3</v>
      </c>
      <c r="E3" s="141"/>
      <c r="F3" s="141"/>
      <c r="G3" s="141"/>
      <c r="H3" s="141"/>
      <c r="I3" s="141"/>
      <c r="J3" s="141"/>
      <c r="K3" s="141"/>
      <c r="L3" s="142"/>
      <c r="M3" s="102"/>
      <c r="N3" s="1" t="s">
        <v>4</v>
      </c>
      <c r="O3" s="3"/>
    </row>
    <row r="4" spans="1:16" ht="14.1" customHeight="1">
      <c r="A4" s="4"/>
      <c r="B4" s="4"/>
      <c r="C4" s="4"/>
      <c r="D4" s="1" t="s">
        <v>5</v>
      </c>
      <c r="E4" s="143" t="s">
        <v>6</v>
      </c>
      <c r="F4" s="144"/>
      <c r="G4" s="78" t="s">
        <v>7</v>
      </c>
      <c r="H4" s="143" t="s">
        <v>8</v>
      </c>
      <c r="I4" s="144"/>
      <c r="J4" s="143" t="s">
        <v>9</v>
      </c>
      <c r="K4" s="144"/>
      <c r="L4" s="39" t="s">
        <v>10</v>
      </c>
      <c r="M4" s="39" t="s">
        <v>209</v>
      </c>
      <c r="N4" s="4"/>
      <c r="O4" s="5"/>
    </row>
    <row r="5" spans="1:16" ht="12.9" customHeight="1">
      <c r="A5" s="6">
        <v>1</v>
      </c>
      <c r="B5" s="6">
        <v>2</v>
      </c>
      <c r="C5" s="6">
        <v>3</v>
      </c>
      <c r="D5" s="6">
        <v>4</v>
      </c>
      <c r="E5" s="145">
        <v>5</v>
      </c>
      <c r="F5" s="146"/>
      <c r="G5" s="69">
        <v>6</v>
      </c>
      <c r="H5" s="145">
        <v>7</v>
      </c>
      <c r="I5" s="146"/>
      <c r="J5" s="145">
        <v>8</v>
      </c>
      <c r="K5" s="146"/>
      <c r="L5" s="6">
        <v>9</v>
      </c>
      <c r="M5" s="6">
        <v>10</v>
      </c>
      <c r="N5" s="6">
        <v>11</v>
      </c>
      <c r="O5" s="5"/>
    </row>
    <row r="6" spans="1:16" ht="27.9" customHeight="1">
      <c r="A6" s="328" t="s">
        <v>192</v>
      </c>
      <c r="B6" s="329"/>
      <c r="C6" s="329"/>
      <c r="D6" s="329"/>
      <c r="E6" s="329"/>
      <c r="F6" s="329"/>
      <c r="G6" s="329"/>
      <c r="H6" s="329"/>
      <c r="I6" s="329"/>
      <c r="J6" s="329"/>
      <c r="K6" s="329"/>
      <c r="L6" s="329"/>
      <c r="M6" s="329"/>
      <c r="N6" s="330"/>
      <c r="O6" s="3"/>
    </row>
    <row r="7" spans="1:16" ht="29.1" customHeight="1">
      <c r="A7" s="298" t="s">
        <v>11</v>
      </c>
      <c r="B7" s="299"/>
      <c r="C7" s="299"/>
      <c r="D7" s="299"/>
      <c r="E7" s="299"/>
      <c r="F7" s="299"/>
      <c r="G7" s="299"/>
      <c r="H7" s="299"/>
      <c r="I7" s="299"/>
      <c r="J7" s="299"/>
      <c r="K7" s="299"/>
      <c r="L7" s="299"/>
      <c r="M7" s="327"/>
      <c r="N7" s="300"/>
      <c r="O7" s="3"/>
    </row>
    <row r="8" spans="1:16" ht="21.9" customHeight="1">
      <c r="A8" s="166" t="s">
        <v>12</v>
      </c>
      <c r="B8" s="1" t="s">
        <v>13</v>
      </c>
      <c r="C8" s="1" t="s">
        <v>14</v>
      </c>
      <c r="D8" s="11">
        <f>E8+G8+H8+J8+L8+M8</f>
        <v>908339.19999999995</v>
      </c>
      <c r="E8" s="147">
        <f>E14</f>
        <v>134222.39999999999</v>
      </c>
      <c r="F8" s="148"/>
      <c r="G8" s="65">
        <f>G14</f>
        <v>153569.9</v>
      </c>
      <c r="H8" s="147">
        <f>H14</f>
        <v>153850.79999999999</v>
      </c>
      <c r="I8" s="148"/>
      <c r="J8" s="147">
        <f>J14</f>
        <v>161208.70000000001</v>
      </c>
      <c r="K8" s="148"/>
      <c r="L8" s="96">
        <f>L10+L12</f>
        <v>152743.70000000001</v>
      </c>
      <c r="M8" s="112">
        <f>M10+M12</f>
        <v>152743.70000000001</v>
      </c>
      <c r="N8" s="167" t="s">
        <v>15</v>
      </c>
      <c r="O8" s="3"/>
    </row>
    <row r="9" spans="1:16" ht="25.5" customHeight="1">
      <c r="A9" s="157"/>
      <c r="B9" s="156" t="s">
        <v>16</v>
      </c>
      <c r="C9" s="2" t="s">
        <v>17</v>
      </c>
      <c r="D9" s="7">
        <v>0</v>
      </c>
      <c r="E9" s="145">
        <v>0</v>
      </c>
      <c r="F9" s="146"/>
      <c r="G9" s="69">
        <v>0</v>
      </c>
      <c r="H9" s="145">
        <v>0</v>
      </c>
      <c r="I9" s="146"/>
      <c r="J9" s="145">
        <v>0</v>
      </c>
      <c r="K9" s="146"/>
      <c r="L9" s="93">
        <v>0</v>
      </c>
      <c r="M9" s="113">
        <v>0</v>
      </c>
      <c r="N9" s="168"/>
      <c r="O9" s="3"/>
    </row>
    <row r="10" spans="1:16" ht="31.5" customHeight="1">
      <c r="A10" s="157"/>
      <c r="B10" s="157"/>
      <c r="C10" s="1" t="s">
        <v>18</v>
      </c>
      <c r="D10" s="11">
        <f>E10+G10+H10+J10+L10+M10</f>
        <v>585012.80000000005</v>
      </c>
      <c r="E10" s="164">
        <f>77998.5+2531.7+1936.4+518.9+3337.4+2924</f>
        <v>89246.89999999998</v>
      </c>
      <c r="F10" s="165"/>
      <c r="G10" s="70">
        <v>103428.2</v>
      </c>
      <c r="H10" s="164">
        <f>97113.8+1271.2</f>
        <v>98385</v>
      </c>
      <c r="I10" s="165"/>
      <c r="J10" s="183">
        <v>106048.7</v>
      </c>
      <c r="K10" s="196"/>
      <c r="L10" s="95">
        <v>93952</v>
      </c>
      <c r="M10" s="114">
        <v>93952</v>
      </c>
      <c r="N10" s="168"/>
      <c r="O10" s="3"/>
    </row>
    <row r="11" spans="1:16" ht="29.25" customHeight="1">
      <c r="A11" s="157"/>
      <c r="B11" s="157"/>
      <c r="C11" s="1" t="s">
        <v>19</v>
      </c>
      <c r="D11" s="7">
        <v>0</v>
      </c>
      <c r="E11" s="145">
        <v>0</v>
      </c>
      <c r="F11" s="146"/>
      <c r="G11" s="69">
        <v>0</v>
      </c>
      <c r="H11" s="145">
        <v>0</v>
      </c>
      <c r="I11" s="146"/>
      <c r="J11" s="145">
        <v>0</v>
      </c>
      <c r="K11" s="146"/>
      <c r="L11" s="93">
        <v>0</v>
      </c>
      <c r="M11" s="113">
        <v>0</v>
      </c>
      <c r="N11" s="168"/>
      <c r="O11" s="3"/>
    </row>
    <row r="12" spans="1:16" ht="53.25" customHeight="1">
      <c r="A12" s="157"/>
      <c r="B12" s="157"/>
      <c r="C12" s="2" t="s">
        <v>20</v>
      </c>
      <c r="D12" s="11">
        <f>E12+G12+H12+J12+L12+M12</f>
        <v>323326.40000000002</v>
      </c>
      <c r="E12" s="164">
        <f>44962.9+22.3-609.7+600</f>
        <v>44975.500000000007</v>
      </c>
      <c r="F12" s="165"/>
      <c r="G12" s="70">
        <v>50141.7</v>
      </c>
      <c r="H12" s="164">
        <v>55465.8</v>
      </c>
      <c r="I12" s="165"/>
      <c r="J12" s="183">
        <v>55160</v>
      </c>
      <c r="K12" s="196"/>
      <c r="L12" s="95">
        <v>58791.7</v>
      </c>
      <c r="M12" s="114">
        <v>58791.7</v>
      </c>
      <c r="N12" s="168"/>
      <c r="O12" s="8"/>
    </row>
    <row r="13" spans="1:16" ht="30" customHeight="1">
      <c r="A13" s="158"/>
      <c r="B13" s="158"/>
      <c r="C13" s="1" t="s">
        <v>21</v>
      </c>
      <c r="D13" s="7">
        <v>0</v>
      </c>
      <c r="E13" s="145">
        <v>0</v>
      </c>
      <c r="F13" s="146"/>
      <c r="G13" s="69">
        <v>0</v>
      </c>
      <c r="H13" s="145">
        <v>0</v>
      </c>
      <c r="I13" s="146"/>
      <c r="J13" s="145">
        <v>0</v>
      </c>
      <c r="K13" s="146"/>
      <c r="L13" s="93">
        <v>0</v>
      </c>
      <c r="M13" s="113">
        <v>0</v>
      </c>
      <c r="N13" s="169"/>
      <c r="O13" s="3"/>
      <c r="P13">
        <v>1</v>
      </c>
    </row>
    <row r="14" spans="1:16" ht="14.1" customHeight="1">
      <c r="A14" s="9" t="s">
        <v>22</v>
      </c>
      <c r="B14" s="4"/>
      <c r="C14" s="4"/>
      <c r="D14" s="11">
        <f>E14+G14+H14+J14+L14+M14</f>
        <v>908339.19999999995</v>
      </c>
      <c r="E14" s="147">
        <f>E10+E12</f>
        <v>134222.39999999999</v>
      </c>
      <c r="F14" s="148"/>
      <c r="G14" s="65">
        <f>G10+G12</f>
        <v>153569.9</v>
      </c>
      <c r="H14" s="147">
        <f>H10+H12</f>
        <v>153850.79999999999</v>
      </c>
      <c r="I14" s="148"/>
      <c r="J14" s="147">
        <f>J10+J12</f>
        <v>161208.70000000001</v>
      </c>
      <c r="K14" s="148"/>
      <c r="L14" s="11">
        <f>L12+L10</f>
        <v>152743.70000000001</v>
      </c>
      <c r="M14" s="111">
        <f>M8</f>
        <v>152743.70000000001</v>
      </c>
      <c r="N14" s="4"/>
      <c r="O14" s="5"/>
    </row>
    <row r="15" spans="1:16" ht="15.9" customHeight="1">
      <c r="A15" s="149" t="s">
        <v>23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1"/>
      <c r="N15" s="152"/>
      <c r="O15" s="5"/>
    </row>
    <row r="16" spans="1:16" ht="17.100000000000001" customHeight="1">
      <c r="A16" s="153" t="s">
        <v>200</v>
      </c>
      <c r="B16" s="156" t="s">
        <v>199</v>
      </c>
      <c r="C16" s="1" t="s">
        <v>14</v>
      </c>
      <c r="D16" s="11">
        <f>H16</f>
        <v>152.6</v>
      </c>
      <c r="E16" s="159">
        <v>0</v>
      </c>
      <c r="F16" s="160"/>
      <c r="G16" s="66">
        <v>0</v>
      </c>
      <c r="H16" s="147">
        <f>H18</f>
        <v>152.6</v>
      </c>
      <c r="I16" s="148"/>
      <c r="J16" s="159">
        <v>0</v>
      </c>
      <c r="K16" s="160"/>
      <c r="L16" s="98">
        <v>0</v>
      </c>
      <c r="M16" s="115">
        <v>0</v>
      </c>
      <c r="N16" s="161" t="s">
        <v>201</v>
      </c>
      <c r="O16" s="5"/>
    </row>
    <row r="17" spans="1:16" ht="21.9" customHeight="1">
      <c r="A17" s="154"/>
      <c r="B17" s="157"/>
      <c r="C17" s="1" t="s">
        <v>24</v>
      </c>
      <c r="D17" s="7">
        <v>0</v>
      </c>
      <c r="E17" s="145">
        <v>0</v>
      </c>
      <c r="F17" s="146"/>
      <c r="G17" s="69">
        <v>0</v>
      </c>
      <c r="H17" s="145">
        <v>0</v>
      </c>
      <c r="I17" s="146"/>
      <c r="J17" s="145">
        <v>0</v>
      </c>
      <c r="K17" s="146"/>
      <c r="L17" s="93">
        <v>0</v>
      </c>
      <c r="M17" s="113">
        <v>0</v>
      </c>
      <c r="N17" s="162"/>
      <c r="O17" s="3"/>
    </row>
    <row r="18" spans="1:16" ht="20.100000000000001" customHeight="1">
      <c r="A18" s="154"/>
      <c r="B18" s="157"/>
      <c r="C18" s="1" t="s">
        <v>25</v>
      </c>
      <c r="D18" s="11">
        <f>H18</f>
        <v>152.6</v>
      </c>
      <c r="E18" s="145">
        <v>0</v>
      </c>
      <c r="F18" s="146"/>
      <c r="G18" s="69">
        <v>0</v>
      </c>
      <c r="H18" s="164">
        <f>103.3+49.3</f>
        <v>152.6</v>
      </c>
      <c r="I18" s="165"/>
      <c r="J18" s="145">
        <v>0</v>
      </c>
      <c r="K18" s="146"/>
      <c r="L18" s="93">
        <v>0</v>
      </c>
      <c r="M18" s="113">
        <v>0</v>
      </c>
      <c r="N18" s="162"/>
      <c r="O18" s="3"/>
    </row>
    <row r="19" spans="1:16" ht="49.5" customHeight="1">
      <c r="A19" s="154"/>
      <c r="B19" s="157"/>
      <c r="C19" s="2" t="s">
        <v>20</v>
      </c>
      <c r="D19" s="7">
        <v>0</v>
      </c>
      <c r="E19" s="145">
        <v>0</v>
      </c>
      <c r="F19" s="146"/>
      <c r="G19" s="69">
        <v>0</v>
      </c>
      <c r="H19" s="145">
        <v>0</v>
      </c>
      <c r="I19" s="146"/>
      <c r="J19" s="145">
        <v>0</v>
      </c>
      <c r="K19" s="146"/>
      <c r="L19" s="93">
        <v>0</v>
      </c>
      <c r="M19" s="113">
        <v>0</v>
      </c>
      <c r="N19" s="162"/>
      <c r="O19" s="8"/>
    </row>
    <row r="20" spans="1:16" ht="320.25" customHeight="1">
      <c r="A20" s="155"/>
      <c r="B20" s="158"/>
      <c r="C20" s="2" t="s">
        <v>26</v>
      </c>
      <c r="D20" s="7">
        <v>0</v>
      </c>
      <c r="E20" s="145">
        <v>0</v>
      </c>
      <c r="F20" s="146"/>
      <c r="G20" s="69">
        <v>0</v>
      </c>
      <c r="H20" s="145">
        <v>0</v>
      </c>
      <c r="I20" s="146"/>
      <c r="J20" s="145">
        <v>0</v>
      </c>
      <c r="K20" s="146"/>
      <c r="L20" s="93">
        <v>0</v>
      </c>
      <c r="M20" s="113">
        <v>0</v>
      </c>
      <c r="N20" s="163"/>
      <c r="O20" s="3"/>
      <c r="P20">
        <v>2</v>
      </c>
    </row>
    <row r="21" spans="1:16" ht="20.100000000000001" customHeight="1">
      <c r="A21" s="153" t="s">
        <v>27</v>
      </c>
      <c r="B21" s="156" t="s">
        <v>159</v>
      </c>
      <c r="C21" s="1" t="s">
        <v>14</v>
      </c>
      <c r="D21" s="11">
        <f>G21</f>
        <v>0</v>
      </c>
      <c r="E21" s="159">
        <v>0</v>
      </c>
      <c r="F21" s="160"/>
      <c r="G21" s="65">
        <f>G23+G24</f>
        <v>0</v>
      </c>
      <c r="H21" s="159">
        <v>0</v>
      </c>
      <c r="I21" s="160"/>
      <c r="J21" s="159">
        <v>0</v>
      </c>
      <c r="K21" s="160"/>
      <c r="L21" s="98">
        <v>0</v>
      </c>
      <c r="M21" s="115">
        <v>0</v>
      </c>
      <c r="N21" s="167" t="s">
        <v>28</v>
      </c>
    </row>
    <row r="22" spans="1:16" ht="21" customHeight="1">
      <c r="A22" s="154"/>
      <c r="B22" s="157"/>
      <c r="C22" s="1" t="s">
        <v>24</v>
      </c>
      <c r="D22" s="11">
        <v>0</v>
      </c>
      <c r="E22" s="145">
        <v>0</v>
      </c>
      <c r="F22" s="146"/>
      <c r="G22" s="69">
        <v>0</v>
      </c>
      <c r="H22" s="145">
        <v>0</v>
      </c>
      <c r="I22" s="146"/>
      <c r="J22" s="145">
        <v>0</v>
      </c>
      <c r="K22" s="146"/>
      <c r="L22" s="93">
        <v>0</v>
      </c>
      <c r="M22" s="113">
        <v>0</v>
      </c>
      <c r="N22" s="168"/>
    </row>
    <row r="23" spans="1:16" ht="14.1" customHeight="1">
      <c r="A23" s="154"/>
      <c r="B23" s="157"/>
      <c r="C23" s="1" t="s">
        <v>25</v>
      </c>
      <c r="D23" s="11">
        <f>G23</f>
        <v>0</v>
      </c>
      <c r="E23" s="145">
        <v>0</v>
      </c>
      <c r="F23" s="146"/>
      <c r="G23" s="70"/>
      <c r="H23" s="145">
        <v>0</v>
      </c>
      <c r="I23" s="146"/>
      <c r="J23" s="145">
        <v>0</v>
      </c>
      <c r="K23" s="146"/>
      <c r="L23" s="93">
        <v>0</v>
      </c>
      <c r="M23" s="113">
        <v>0</v>
      </c>
      <c r="N23" s="168"/>
    </row>
    <row r="24" spans="1:16" ht="42" customHeight="1">
      <c r="A24" s="154"/>
      <c r="B24" s="157"/>
      <c r="C24" s="2" t="s">
        <v>20</v>
      </c>
      <c r="D24" s="11">
        <f>G24</f>
        <v>0</v>
      </c>
      <c r="E24" s="145">
        <v>0</v>
      </c>
      <c r="F24" s="146"/>
      <c r="G24" s="70"/>
      <c r="H24" s="145">
        <v>0</v>
      </c>
      <c r="I24" s="146"/>
      <c r="J24" s="145">
        <v>0</v>
      </c>
      <c r="K24" s="146"/>
      <c r="L24" s="93">
        <v>0</v>
      </c>
      <c r="M24" s="113">
        <v>0</v>
      </c>
      <c r="N24" s="168"/>
    </row>
    <row r="25" spans="1:16" ht="27" customHeight="1">
      <c r="A25" s="155"/>
      <c r="B25" s="158"/>
      <c r="C25" s="1" t="s">
        <v>21</v>
      </c>
      <c r="D25" s="7">
        <v>0</v>
      </c>
      <c r="E25" s="145">
        <v>0</v>
      </c>
      <c r="F25" s="146"/>
      <c r="G25" s="69">
        <v>0</v>
      </c>
      <c r="H25" s="145">
        <v>0</v>
      </c>
      <c r="I25" s="146"/>
      <c r="J25" s="145">
        <v>0</v>
      </c>
      <c r="K25" s="146"/>
      <c r="L25" s="93">
        <v>0</v>
      </c>
      <c r="M25" s="113">
        <v>0</v>
      </c>
      <c r="N25" s="169"/>
      <c r="P25">
        <v>3</v>
      </c>
    </row>
    <row r="26" spans="1:16" ht="21" customHeight="1">
      <c r="A26" s="156" t="s">
        <v>175</v>
      </c>
      <c r="B26" s="156" t="s">
        <v>160</v>
      </c>
      <c r="C26" s="1" t="s">
        <v>14</v>
      </c>
      <c r="D26" s="11">
        <f>G26</f>
        <v>31.4</v>
      </c>
      <c r="E26" s="159">
        <v>0</v>
      </c>
      <c r="F26" s="160"/>
      <c r="G26" s="65">
        <f>G29</f>
        <v>31.4</v>
      </c>
      <c r="H26" s="159">
        <v>0</v>
      </c>
      <c r="I26" s="160"/>
      <c r="J26" s="159">
        <v>0</v>
      </c>
      <c r="K26" s="160"/>
      <c r="L26" s="7">
        <v>0</v>
      </c>
      <c r="M26" s="7">
        <v>0</v>
      </c>
      <c r="N26" s="156"/>
    </row>
    <row r="27" spans="1:16" ht="25.5" customHeight="1">
      <c r="A27" s="157"/>
      <c r="B27" s="157"/>
      <c r="C27" s="2" t="s">
        <v>17</v>
      </c>
      <c r="D27" s="7">
        <v>0</v>
      </c>
      <c r="E27" s="145">
        <v>0</v>
      </c>
      <c r="F27" s="146"/>
      <c r="G27" s="69">
        <v>0</v>
      </c>
      <c r="H27" s="145">
        <v>0</v>
      </c>
      <c r="I27" s="146"/>
      <c r="J27" s="145">
        <v>0</v>
      </c>
      <c r="K27" s="146"/>
      <c r="L27" s="6">
        <v>0</v>
      </c>
      <c r="M27" s="6">
        <v>0</v>
      </c>
      <c r="N27" s="154"/>
    </row>
    <row r="28" spans="1:16" ht="14.1" customHeight="1">
      <c r="A28" s="157"/>
      <c r="B28" s="157"/>
      <c r="C28" s="1" t="s">
        <v>25</v>
      </c>
      <c r="D28" s="7">
        <v>0</v>
      </c>
      <c r="E28" s="145">
        <v>0</v>
      </c>
      <c r="F28" s="146"/>
      <c r="G28" s="69">
        <v>0</v>
      </c>
      <c r="H28" s="145">
        <v>0</v>
      </c>
      <c r="I28" s="146"/>
      <c r="J28" s="145">
        <v>0</v>
      </c>
      <c r="K28" s="146"/>
      <c r="L28" s="6">
        <v>0</v>
      </c>
      <c r="M28" s="6">
        <v>0</v>
      </c>
      <c r="N28" s="154"/>
    </row>
    <row r="29" spans="1:16" ht="42" customHeight="1">
      <c r="A29" s="157"/>
      <c r="B29" s="157"/>
      <c r="C29" s="2" t="s">
        <v>20</v>
      </c>
      <c r="D29" s="11">
        <f>G29</f>
        <v>31.4</v>
      </c>
      <c r="E29" s="145">
        <v>0</v>
      </c>
      <c r="F29" s="146"/>
      <c r="G29" s="70">
        <v>31.4</v>
      </c>
      <c r="H29" s="145">
        <v>0</v>
      </c>
      <c r="I29" s="146"/>
      <c r="J29" s="145">
        <v>0</v>
      </c>
      <c r="K29" s="146"/>
      <c r="L29" s="6">
        <v>0</v>
      </c>
      <c r="M29" s="6">
        <v>0</v>
      </c>
      <c r="N29" s="154"/>
    </row>
    <row r="30" spans="1:16" ht="42" customHeight="1">
      <c r="A30" s="158"/>
      <c r="B30" s="158"/>
      <c r="C30" s="1" t="s">
        <v>21</v>
      </c>
      <c r="D30" s="7">
        <v>0</v>
      </c>
      <c r="E30" s="145">
        <v>0</v>
      </c>
      <c r="F30" s="146"/>
      <c r="G30" s="69">
        <v>0</v>
      </c>
      <c r="H30" s="145">
        <v>0</v>
      </c>
      <c r="I30" s="146"/>
      <c r="J30" s="145">
        <v>0</v>
      </c>
      <c r="K30" s="146"/>
      <c r="L30" s="6">
        <v>0</v>
      </c>
      <c r="M30" s="16">
        <v>0</v>
      </c>
      <c r="N30" s="155"/>
      <c r="P30">
        <v>4</v>
      </c>
    </row>
    <row r="31" spans="1:16" ht="20.100000000000001" customHeight="1">
      <c r="A31" s="153" t="s">
        <v>29</v>
      </c>
      <c r="B31" s="156" t="s">
        <v>160</v>
      </c>
      <c r="C31" s="1" t="s">
        <v>14</v>
      </c>
      <c r="D31" s="11">
        <f>E31+G31+H31+J31+L31</f>
        <v>1452.9</v>
      </c>
      <c r="E31" s="147">
        <f>E33+E34</f>
        <v>1452.9</v>
      </c>
      <c r="F31" s="148"/>
      <c r="G31" s="66">
        <v>0</v>
      </c>
      <c r="H31" s="159">
        <v>0</v>
      </c>
      <c r="I31" s="160"/>
      <c r="J31" s="159">
        <v>0</v>
      </c>
      <c r="K31" s="160"/>
      <c r="L31" s="98">
        <v>0</v>
      </c>
      <c r="M31" s="115">
        <v>0</v>
      </c>
      <c r="N31" s="170"/>
    </row>
    <row r="32" spans="1:16" ht="25.5" customHeight="1">
      <c r="A32" s="154"/>
      <c r="B32" s="157"/>
      <c r="C32" s="2" t="s">
        <v>17</v>
      </c>
      <c r="D32" s="7">
        <v>0</v>
      </c>
      <c r="E32" s="145">
        <v>0</v>
      </c>
      <c r="F32" s="146"/>
      <c r="G32" s="69">
        <v>0</v>
      </c>
      <c r="H32" s="145">
        <v>0</v>
      </c>
      <c r="I32" s="146"/>
      <c r="J32" s="145">
        <v>0</v>
      </c>
      <c r="K32" s="146"/>
      <c r="L32" s="93">
        <v>0</v>
      </c>
      <c r="M32" s="113">
        <v>0</v>
      </c>
      <c r="N32" s="171"/>
    </row>
    <row r="33" spans="1:16" ht="14.1" customHeight="1">
      <c r="A33" s="154"/>
      <c r="B33" s="157"/>
      <c r="C33" s="1" t="s">
        <v>25</v>
      </c>
      <c r="D33" s="49">
        <f>E33</f>
        <v>647.4</v>
      </c>
      <c r="E33" s="164">
        <v>647.4</v>
      </c>
      <c r="F33" s="165"/>
      <c r="G33" s="69">
        <v>0</v>
      </c>
      <c r="H33" s="145">
        <v>0</v>
      </c>
      <c r="I33" s="146"/>
      <c r="J33" s="145">
        <v>0</v>
      </c>
      <c r="K33" s="146"/>
      <c r="L33" s="93">
        <v>0</v>
      </c>
      <c r="M33" s="113">
        <v>0</v>
      </c>
      <c r="N33" s="171"/>
    </row>
    <row r="34" spans="1:16" ht="41.1" customHeight="1">
      <c r="A34" s="154"/>
      <c r="B34" s="157"/>
      <c r="C34" s="2" t="s">
        <v>20</v>
      </c>
      <c r="D34" s="11">
        <f>E34</f>
        <v>805.5</v>
      </c>
      <c r="E34" s="164">
        <f>300+427+78.5</f>
        <v>805.5</v>
      </c>
      <c r="F34" s="165"/>
      <c r="G34" s="69">
        <v>0</v>
      </c>
      <c r="H34" s="145">
        <v>0</v>
      </c>
      <c r="I34" s="146"/>
      <c r="J34" s="145">
        <v>0</v>
      </c>
      <c r="K34" s="146"/>
      <c r="L34" s="93">
        <v>0</v>
      </c>
      <c r="M34" s="113">
        <v>0</v>
      </c>
      <c r="N34" s="171"/>
    </row>
    <row r="35" spans="1:16" ht="75" customHeight="1">
      <c r="A35" s="155"/>
      <c r="B35" s="158"/>
      <c r="C35" s="1" t="s">
        <v>21</v>
      </c>
      <c r="D35" s="7">
        <v>0</v>
      </c>
      <c r="E35" s="145">
        <v>0</v>
      </c>
      <c r="F35" s="146"/>
      <c r="G35" s="69">
        <v>0</v>
      </c>
      <c r="H35" s="145">
        <v>0</v>
      </c>
      <c r="I35" s="146"/>
      <c r="J35" s="145">
        <v>0</v>
      </c>
      <c r="K35" s="146"/>
      <c r="L35" s="93">
        <v>0</v>
      </c>
      <c r="M35" s="113">
        <v>0</v>
      </c>
      <c r="N35" s="172"/>
      <c r="P35">
        <v>5</v>
      </c>
    </row>
    <row r="36" spans="1:16" ht="21" customHeight="1">
      <c r="A36" s="166" t="s">
        <v>30</v>
      </c>
      <c r="B36" s="166" t="s">
        <v>31</v>
      </c>
      <c r="C36" s="1" t="s">
        <v>14</v>
      </c>
      <c r="D36" s="11">
        <f>E36+G36+H36</f>
        <v>1153.7</v>
      </c>
      <c r="E36" s="147">
        <f>E39</f>
        <v>74.900000000000006</v>
      </c>
      <c r="F36" s="148"/>
      <c r="G36" s="65">
        <f>G39</f>
        <v>1005</v>
      </c>
      <c r="H36" s="147">
        <v>73.8</v>
      </c>
      <c r="I36" s="148"/>
      <c r="J36" s="159">
        <v>0</v>
      </c>
      <c r="K36" s="160"/>
      <c r="L36" s="98">
        <v>0</v>
      </c>
      <c r="M36" s="115">
        <v>0</v>
      </c>
      <c r="N36" s="170" t="s">
        <v>202</v>
      </c>
    </row>
    <row r="37" spans="1:16" ht="25.5" customHeight="1">
      <c r="A37" s="157"/>
      <c r="B37" s="157"/>
      <c r="C37" s="2" t="s">
        <v>17</v>
      </c>
      <c r="D37" s="7">
        <v>0</v>
      </c>
      <c r="E37" s="145">
        <v>0</v>
      </c>
      <c r="F37" s="146"/>
      <c r="G37" s="69">
        <v>0</v>
      </c>
      <c r="H37" s="145">
        <v>0</v>
      </c>
      <c r="I37" s="146"/>
      <c r="J37" s="145">
        <v>0</v>
      </c>
      <c r="K37" s="146"/>
      <c r="L37" s="93">
        <v>0</v>
      </c>
      <c r="M37" s="113">
        <v>0</v>
      </c>
      <c r="N37" s="168"/>
    </row>
    <row r="38" spans="1:16" ht="14.1" customHeight="1">
      <c r="A38" s="157"/>
      <c r="B38" s="157"/>
      <c r="C38" s="1" t="s">
        <v>25</v>
      </c>
      <c r="D38" s="11">
        <f>H38</f>
        <v>73.8</v>
      </c>
      <c r="E38" s="145">
        <v>0</v>
      </c>
      <c r="F38" s="146"/>
      <c r="G38" s="69">
        <v>0</v>
      </c>
      <c r="H38" s="164">
        <v>73.8</v>
      </c>
      <c r="I38" s="165"/>
      <c r="J38" s="145">
        <v>0</v>
      </c>
      <c r="K38" s="146"/>
      <c r="L38" s="93">
        <v>0</v>
      </c>
      <c r="M38" s="113">
        <v>0</v>
      </c>
      <c r="N38" s="168"/>
    </row>
    <row r="39" spans="1:16" ht="47.25" customHeight="1">
      <c r="A39" s="157"/>
      <c r="B39" s="157"/>
      <c r="C39" s="2" t="s">
        <v>20</v>
      </c>
      <c r="D39" s="11">
        <f>E39+G39</f>
        <v>1079.9000000000001</v>
      </c>
      <c r="E39" s="164">
        <f>74.9</f>
        <v>74.900000000000006</v>
      </c>
      <c r="F39" s="165"/>
      <c r="G39" s="70">
        <v>1005</v>
      </c>
      <c r="H39" s="145">
        <v>0</v>
      </c>
      <c r="I39" s="146"/>
      <c r="J39" s="145">
        <v>0</v>
      </c>
      <c r="K39" s="146"/>
      <c r="L39" s="93">
        <v>0</v>
      </c>
      <c r="M39" s="113">
        <v>0</v>
      </c>
      <c r="N39" s="168"/>
    </row>
    <row r="40" spans="1:16" ht="27" customHeight="1">
      <c r="A40" s="173"/>
      <c r="B40" s="173"/>
      <c r="C40" s="2" t="s">
        <v>26</v>
      </c>
      <c r="D40" s="7">
        <v>0</v>
      </c>
      <c r="E40" s="145">
        <v>0</v>
      </c>
      <c r="F40" s="146"/>
      <c r="G40" s="69">
        <v>0</v>
      </c>
      <c r="H40" s="145">
        <v>0</v>
      </c>
      <c r="I40" s="146"/>
      <c r="J40" s="145">
        <v>0</v>
      </c>
      <c r="K40" s="146"/>
      <c r="L40" s="93">
        <v>0</v>
      </c>
      <c r="M40" s="113">
        <v>0</v>
      </c>
      <c r="N40" s="168"/>
      <c r="P40">
        <v>6</v>
      </c>
    </row>
    <row r="41" spans="1:16" ht="27.75" customHeight="1">
      <c r="A41" s="62" t="s">
        <v>183</v>
      </c>
      <c r="B41" s="25" t="s">
        <v>32</v>
      </c>
      <c r="C41" s="20" t="s">
        <v>14</v>
      </c>
      <c r="D41" s="11">
        <f>G41</f>
        <v>109.2</v>
      </c>
      <c r="E41" s="159">
        <v>0</v>
      </c>
      <c r="F41" s="160"/>
      <c r="G41" s="65">
        <f>G44</f>
        <v>109.2</v>
      </c>
      <c r="H41" s="159">
        <v>0</v>
      </c>
      <c r="I41" s="160"/>
      <c r="J41" s="159">
        <v>0</v>
      </c>
      <c r="K41" s="160"/>
      <c r="L41" s="60">
        <v>0</v>
      </c>
      <c r="M41" s="115">
        <v>0</v>
      </c>
      <c r="N41" s="116" t="s">
        <v>33</v>
      </c>
    </row>
    <row r="42" spans="1:16" ht="25.5" customHeight="1">
      <c r="A42" s="174" t="s">
        <v>182</v>
      </c>
      <c r="B42" s="177" t="s">
        <v>34</v>
      </c>
      <c r="C42" s="19" t="s">
        <v>17</v>
      </c>
      <c r="D42" s="7">
        <v>0</v>
      </c>
      <c r="E42" s="145">
        <v>0</v>
      </c>
      <c r="F42" s="146"/>
      <c r="G42" s="69">
        <v>0</v>
      </c>
      <c r="H42" s="145">
        <v>0</v>
      </c>
      <c r="I42" s="146"/>
      <c r="J42" s="145">
        <v>0</v>
      </c>
      <c r="K42" s="146"/>
      <c r="L42" s="59">
        <v>0</v>
      </c>
      <c r="M42" s="113">
        <v>0</v>
      </c>
      <c r="N42" s="117" t="s">
        <v>35</v>
      </c>
    </row>
    <row r="43" spans="1:16" ht="21" customHeight="1">
      <c r="A43" s="175"/>
      <c r="B43" s="177"/>
      <c r="C43" s="20" t="s">
        <v>25</v>
      </c>
      <c r="D43" s="7">
        <v>0</v>
      </c>
      <c r="E43" s="145">
        <v>0</v>
      </c>
      <c r="F43" s="146"/>
      <c r="G43" s="69">
        <v>0</v>
      </c>
      <c r="H43" s="145">
        <v>0</v>
      </c>
      <c r="I43" s="146"/>
      <c r="J43" s="145">
        <v>0</v>
      </c>
      <c r="K43" s="146"/>
      <c r="L43" s="101">
        <v>0</v>
      </c>
      <c r="M43" s="113">
        <v>0</v>
      </c>
      <c r="N43" s="117"/>
    </row>
    <row r="44" spans="1:16" ht="52.5" customHeight="1">
      <c r="A44" s="175"/>
      <c r="B44" s="177"/>
      <c r="C44" s="19" t="s">
        <v>20</v>
      </c>
      <c r="D44" s="11">
        <f>G44</f>
        <v>109.2</v>
      </c>
      <c r="E44" s="145">
        <v>0</v>
      </c>
      <c r="F44" s="146"/>
      <c r="G44" s="70">
        <v>109.2</v>
      </c>
      <c r="H44" s="145">
        <v>0</v>
      </c>
      <c r="I44" s="146"/>
      <c r="J44" s="145">
        <v>0</v>
      </c>
      <c r="K44" s="179"/>
      <c r="L44" s="113">
        <v>0</v>
      </c>
      <c r="M44" s="113">
        <v>0</v>
      </c>
      <c r="N44" s="77"/>
    </row>
    <row r="45" spans="1:16" ht="30.75" customHeight="1">
      <c r="A45" s="176"/>
      <c r="B45" s="178"/>
      <c r="C45" s="19" t="s">
        <v>26</v>
      </c>
      <c r="D45" s="7">
        <v>0</v>
      </c>
      <c r="E45" s="145">
        <v>0</v>
      </c>
      <c r="F45" s="146"/>
      <c r="G45" s="69">
        <v>0</v>
      </c>
      <c r="H45" s="145">
        <v>0</v>
      </c>
      <c r="I45" s="146"/>
      <c r="J45" s="145">
        <v>0</v>
      </c>
      <c r="K45" s="179"/>
      <c r="L45" s="113">
        <v>0</v>
      </c>
      <c r="M45" s="113">
        <v>0</v>
      </c>
      <c r="N45" s="61"/>
      <c r="P45">
        <v>7</v>
      </c>
    </row>
    <row r="46" spans="1:16" ht="20.100000000000001" customHeight="1">
      <c r="A46" s="180" t="s">
        <v>36</v>
      </c>
      <c r="B46" s="181" t="s">
        <v>161</v>
      </c>
      <c r="C46" s="1" t="s">
        <v>14</v>
      </c>
      <c r="D46" s="11">
        <f>E46+G46+H46+J46+L46+M46</f>
        <v>29649.8</v>
      </c>
      <c r="E46" s="147">
        <f>E48</f>
        <v>4351.3</v>
      </c>
      <c r="F46" s="148"/>
      <c r="G46" s="65">
        <f>G48</f>
        <v>5303.4</v>
      </c>
      <c r="H46" s="147">
        <f>H48</f>
        <v>3938.5</v>
      </c>
      <c r="I46" s="148"/>
      <c r="J46" s="147">
        <f>J48</f>
        <v>4943</v>
      </c>
      <c r="K46" s="182"/>
      <c r="L46" s="112">
        <v>5556.8</v>
      </c>
      <c r="M46" s="112">
        <v>5556.8</v>
      </c>
      <c r="N46" s="168" t="s">
        <v>37</v>
      </c>
    </row>
    <row r="47" spans="1:16" ht="25.5" customHeight="1">
      <c r="A47" s="157"/>
      <c r="B47" s="157"/>
      <c r="C47" s="2" t="s">
        <v>17</v>
      </c>
      <c r="D47" s="7">
        <v>0</v>
      </c>
      <c r="E47" s="145">
        <v>0</v>
      </c>
      <c r="F47" s="146"/>
      <c r="G47" s="69">
        <v>0</v>
      </c>
      <c r="H47" s="145">
        <v>0</v>
      </c>
      <c r="I47" s="146"/>
      <c r="J47" s="145">
        <v>0</v>
      </c>
      <c r="K47" s="179"/>
      <c r="L47" s="113">
        <v>0</v>
      </c>
      <c r="M47" s="113">
        <v>0</v>
      </c>
      <c r="N47" s="168"/>
    </row>
    <row r="48" spans="1:16" ht="21" customHeight="1">
      <c r="A48" s="157"/>
      <c r="B48" s="157"/>
      <c r="C48" s="1" t="s">
        <v>25</v>
      </c>
      <c r="D48" s="11">
        <f>E48+G48+H48+J48+L48+M48</f>
        <v>29649.8</v>
      </c>
      <c r="E48" s="164">
        <v>4351.3</v>
      </c>
      <c r="F48" s="165"/>
      <c r="G48" s="70">
        <v>5303.4</v>
      </c>
      <c r="H48" s="164">
        <f>4651.8-713.3</f>
        <v>3938.5</v>
      </c>
      <c r="I48" s="165"/>
      <c r="J48" s="183">
        <v>4943</v>
      </c>
      <c r="K48" s="184"/>
      <c r="L48" s="114">
        <v>5556.8</v>
      </c>
      <c r="M48" s="114">
        <v>5556.8</v>
      </c>
      <c r="N48" s="168"/>
    </row>
    <row r="49" spans="1:16" ht="55.5" customHeight="1">
      <c r="A49" s="157"/>
      <c r="B49" s="157"/>
      <c r="C49" s="2" t="s">
        <v>20</v>
      </c>
      <c r="D49" s="7">
        <v>0</v>
      </c>
      <c r="E49" s="145">
        <v>0</v>
      </c>
      <c r="F49" s="146"/>
      <c r="G49" s="69">
        <v>0</v>
      </c>
      <c r="H49" s="145">
        <v>0</v>
      </c>
      <c r="I49" s="146"/>
      <c r="J49" s="145">
        <v>0</v>
      </c>
      <c r="K49" s="179"/>
      <c r="L49" s="113">
        <v>0</v>
      </c>
      <c r="M49" s="113">
        <v>0</v>
      </c>
      <c r="N49" s="168"/>
    </row>
    <row r="50" spans="1:16" ht="45.9" customHeight="1">
      <c r="A50" s="158"/>
      <c r="B50" s="158"/>
      <c r="C50" s="1" t="s">
        <v>21</v>
      </c>
      <c r="D50" s="7">
        <v>0</v>
      </c>
      <c r="E50" s="145">
        <v>0</v>
      </c>
      <c r="F50" s="146"/>
      <c r="G50" s="69">
        <v>0</v>
      </c>
      <c r="H50" s="145">
        <v>0</v>
      </c>
      <c r="I50" s="146"/>
      <c r="J50" s="145">
        <v>0</v>
      </c>
      <c r="K50" s="146"/>
      <c r="L50" s="103">
        <v>0</v>
      </c>
      <c r="M50" s="103">
        <v>0</v>
      </c>
      <c r="N50" s="158"/>
      <c r="P50">
        <v>8</v>
      </c>
    </row>
    <row r="51" spans="1:16" ht="27.9" customHeight="1">
      <c r="A51" s="166" t="s">
        <v>38</v>
      </c>
      <c r="B51" s="156" t="s">
        <v>161</v>
      </c>
      <c r="C51" s="1" t="s">
        <v>14</v>
      </c>
      <c r="D51" s="11">
        <f>D53+D54</f>
        <v>79.8</v>
      </c>
      <c r="E51" s="147">
        <f>E53+E54</f>
        <v>79.8</v>
      </c>
      <c r="F51" s="148"/>
      <c r="G51" s="66">
        <v>0</v>
      </c>
      <c r="H51" s="159">
        <v>0</v>
      </c>
      <c r="I51" s="160"/>
      <c r="J51" s="159">
        <v>0</v>
      </c>
      <c r="K51" s="160"/>
      <c r="L51" s="7">
        <v>0</v>
      </c>
      <c r="M51" s="7">
        <v>0</v>
      </c>
      <c r="N51" s="156" t="s">
        <v>187</v>
      </c>
    </row>
    <row r="52" spans="1:16" ht="25.5" customHeight="1">
      <c r="A52" s="157"/>
      <c r="B52" s="157"/>
      <c r="C52" s="2" t="s">
        <v>17</v>
      </c>
      <c r="D52" s="7">
        <v>0</v>
      </c>
      <c r="E52" s="145">
        <v>0</v>
      </c>
      <c r="F52" s="146"/>
      <c r="G52" s="69">
        <v>0</v>
      </c>
      <c r="H52" s="145">
        <v>0</v>
      </c>
      <c r="I52" s="146"/>
      <c r="J52" s="145">
        <v>0</v>
      </c>
      <c r="K52" s="146"/>
      <c r="L52" s="6">
        <v>0</v>
      </c>
      <c r="M52" s="6">
        <v>0</v>
      </c>
      <c r="N52" s="157"/>
    </row>
    <row r="53" spans="1:16" ht="20.100000000000001" customHeight="1">
      <c r="A53" s="157"/>
      <c r="B53" s="157"/>
      <c r="C53" s="1" t="s">
        <v>25</v>
      </c>
      <c r="D53" s="11">
        <f>E53</f>
        <v>39.9</v>
      </c>
      <c r="E53" s="164">
        <v>39.9</v>
      </c>
      <c r="F53" s="165"/>
      <c r="G53" s="69">
        <v>0</v>
      </c>
      <c r="H53" s="145">
        <v>0</v>
      </c>
      <c r="I53" s="146"/>
      <c r="J53" s="145">
        <v>0</v>
      </c>
      <c r="K53" s="146"/>
      <c r="L53" s="6">
        <v>0</v>
      </c>
      <c r="M53" s="6">
        <v>0</v>
      </c>
      <c r="N53" s="157"/>
    </row>
    <row r="54" spans="1:16" ht="48" customHeight="1">
      <c r="A54" s="157"/>
      <c r="B54" s="157"/>
      <c r="C54" s="2" t="s">
        <v>20</v>
      </c>
      <c r="D54" s="11">
        <f>E54</f>
        <v>39.9</v>
      </c>
      <c r="E54" s="185">
        <v>39.9</v>
      </c>
      <c r="F54" s="186"/>
      <c r="G54" s="69">
        <v>0</v>
      </c>
      <c r="H54" s="145">
        <v>0</v>
      </c>
      <c r="I54" s="146"/>
      <c r="J54" s="145">
        <v>0</v>
      </c>
      <c r="K54" s="146"/>
      <c r="L54" s="6">
        <v>0</v>
      </c>
      <c r="M54" s="6">
        <v>0</v>
      </c>
      <c r="N54" s="157"/>
    </row>
    <row r="55" spans="1:16" ht="36.9" customHeight="1">
      <c r="A55" s="173"/>
      <c r="B55" s="173"/>
      <c r="C55" s="1" t="s">
        <v>21</v>
      </c>
      <c r="D55" s="7">
        <v>0</v>
      </c>
      <c r="E55" s="145">
        <v>0</v>
      </c>
      <c r="F55" s="146"/>
      <c r="G55" s="69">
        <v>0</v>
      </c>
      <c r="H55" s="145">
        <v>0</v>
      </c>
      <c r="I55" s="146"/>
      <c r="J55" s="145">
        <v>0</v>
      </c>
      <c r="K55" s="146"/>
      <c r="L55" s="6">
        <v>0</v>
      </c>
      <c r="M55" s="16">
        <v>0</v>
      </c>
      <c r="N55" s="158"/>
      <c r="P55">
        <v>9</v>
      </c>
    </row>
    <row r="56" spans="1:16" ht="23.1" customHeight="1">
      <c r="A56" s="187" t="s">
        <v>39</v>
      </c>
      <c r="B56" s="189" t="s">
        <v>156</v>
      </c>
      <c r="C56" s="20" t="s">
        <v>14</v>
      </c>
      <c r="D56" s="11">
        <f>G56</f>
        <v>175.6</v>
      </c>
      <c r="E56" s="159">
        <v>0</v>
      </c>
      <c r="F56" s="160"/>
      <c r="G56" s="65">
        <f>G59</f>
        <v>175.6</v>
      </c>
      <c r="H56" s="159">
        <v>0</v>
      </c>
      <c r="I56" s="160"/>
      <c r="J56" s="159">
        <v>0</v>
      </c>
      <c r="K56" s="160"/>
      <c r="L56" s="98">
        <v>0</v>
      </c>
      <c r="M56" s="115">
        <v>0</v>
      </c>
      <c r="N56" s="190" t="s">
        <v>194</v>
      </c>
    </row>
    <row r="57" spans="1:16" ht="25.5" customHeight="1">
      <c r="A57" s="188"/>
      <c r="B57" s="177"/>
      <c r="C57" s="19" t="s">
        <v>17</v>
      </c>
      <c r="D57" s="11">
        <v>0</v>
      </c>
      <c r="E57" s="145">
        <v>0</v>
      </c>
      <c r="F57" s="146"/>
      <c r="G57" s="69">
        <v>0</v>
      </c>
      <c r="H57" s="145">
        <v>0</v>
      </c>
      <c r="I57" s="146"/>
      <c r="J57" s="145">
        <v>0</v>
      </c>
      <c r="K57" s="146"/>
      <c r="L57" s="93">
        <v>0</v>
      </c>
      <c r="M57" s="113">
        <v>0</v>
      </c>
      <c r="N57" s="191"/>
    </row>
    <row r="58" spans="1:16" ht="15" customHeight="1">
      <c r="A58" s="188"/>
      <c r="B58" s="177"/>
      <c r="C58" s="20" t="s">
        <v>25</v>
      </c>
      <c r="D58" s="11">
        <v>0</v>
      </c>
      <c r="E58" s="145">
        <v>0</v>
      </c>
      <c r="F58" s="146"/>
      <c r="G58" s="69">
        <v>0</v>
      </c>
      <c r="H58" s="145">
        <v>0</v>
      </c>
      <c r="I58" s="146"/>
      <c r="J58" s="145">
        <v>0</v>
      </c>
      <c r="K58" s="146"/>
      <c r="L58" s="93">
        <v>0</v>
      </c>
      <c r="M58" s="113">
        <v>0</v>
      </c>
      <c r="N58" s="191"/>
    </row>
    <row r="59" spans="1:16" ht="54" customHeight="1">
      <c r="A59" s="188"/>
      <c r="B59" s="177"/>
      <c r="C59" s="19" t="s">
        <v>20</v>
      </c>
      <c r="D59" s="11">
        <f>G59</f>
        <v>175.6</v>
      </c>
      <c r="E59" s="145">
        <v>0</v>
      </c>
      <c r="F59" s="146"/>
      <c r="G59" s="70">
        <v>175.6</v>
      </c>
      <c r="H59" s="145">
        <v>0</v>
      </c>
      <c r="I59" s="146"/>
      <c r="J59" s="145">
        <v>0</v>
      </c>
      <c r="K59" s="146"/>
      <c r="L59" s="93">
        <v>0</v>
      </c>
      <c r="M59" s="113">
        <v>0</v>
      </c>
      <c r="N59" s="192"/>
      <c r="P59">
        <v>10</v>
      </c>
    </row>
    <row r="60" spans="1:16" ht="30" customHeight="1">
      <c r="A60" s="34"/>
      <c r="B60" s="33"/>
      <c r="C60" s="20" t="s">
        <v>21</v>
      </c>
      <c r="D60" s="7">
        <v>0</v>
      </c>
      <c r="E60" s="145">
        <v>0</v>
      </c>
      <c r="F60" s="146"/>
      <c r="G60" s="69">
        <v>0</v>
      </c>
      <c r="H60" s="145">
        <v>0</v>
      </c>
      <c r="I60" s="146"/>
      <c r="J60" s="145">
        <v>0</v>
      </c>
      <c r="K60" s="146"/>
      <c r="L60" s="6">
        <v>0</v>
      </c>
      <c r="M60" s="6">
        <v>0</v>
      </c>
      <c r="N60" s="13"/>
    </row>
    <row r="61" spans="1:16" ht="20.100000000000001" customHeight="1">
      <c r="A61" s="181" t="s">
        <v>186</v>
      </c>
      <c r="B61" s="181" t="s">
        <v>161</v>
      </c>
      <c r="C61" s="1" t="s">
        <v>14</v>
      </c>
      <c r="D61" s="11">
        <f>G61+H61</f>
        <v>926.8</v>
      </c>
      <c r="E61" s="159">
        <v>0</v>
      </c>
      <c r="F61" s="160"/>
      <c r="G61" s="65">
        <f>G64</f>
        <v>26.8</v>
      </c>
      <c r="H61" s="147">
        <f>H63</f>
        <v>900</v>
      </c>
      <c r="I61" s="148"/>
      <c r="J61" s="159">
        <v>0</v>
      </c>
      <c r="K61" s="160"/>
      <c r="L61" s="7">
        <v>0</v>
      </c>
      <c r="M61" s="7">
        <v>0</v>
      </c>
      <c r="N61" s="156" t="s">
        <v>203</v>
      </c>
    </row>
    <row r="62" spans="1:16" ht="21.9" customHeight="1">
      <c r="A62" s="157"/>
      <c r="B62" s="157"/>
      <c r="C62" s="1" t="s">
        <v>24</v>
      </c>
      <c r="D62" s="7">
        <v>0</v>
      </c>
      <c r="E62" s="145">
        <v>0</v>
      </c>
      <c r="F62" s="146"/>
      <c r="G62" s="69">
        <v>0</v>
      </c>
      <c r="H62" s="145">
        <v>0</v>
      </c>
      <c r="I62" s="146"/>
      <c r="J62" s="145">
        <v>0</v>
      </c>
      <c r="K62" s="146"/>
      <c r="L62" s="6">
        <v>0</v>
      </c>
      <c r="M62" s="6">
        <v>0</v>
      </c>
      <c r="N62" s="157"/>
    </row>
    <row r="63" spans="1:16" ht="12.9" customHeight="1">
      <c r="A63" s="157"/>
      <c r="B63" s="157"/>
      <c r="C63" s="1" t="s">
        <v>25</v>
      </c>
      <c r="D63" s="11">
        <f>H63</f>
        <v>900</v>
      </c>
      <c r="E63" s="145">
        <v>0</v>
      </c>
      <c r="F63" s="146"/>
      <c r="G63" s="69">
        <v>0</v>
      </c>
      <c r="H63" s="164">
        <v>900</v>
      </c>
      <c r="I63" s="165"/>
      <c r="J63" s="145">
        <v>0</v>
      </c>
      <c r="K63" s="146"/>
      <c r="L63" s="6">
        <v>0</v>
      </c>
      <c r="M63" s="6">
        <v>0</v>
      </c>
      <c r="N63" s="157"/>
    </row>
    <row r="64" spans="1:16" ht="42" customHeight="1">
      <c r="A64" s="157"/>
      <c r="B64" s="157"/>
      <c r="C64" s="2" t="s">
        <v>20</v>
      </c>
      <c r="D64" s="11">
        <f>G64</f>
        <v>26.8</v>
      </c>
      <c r="E64" s="145">
        <v>0</v>
      </c>
      <c r="F64" s="146"/>
      <c r="G64" s="70">
        <v>26.8</v>
      </c>
      <c r="H64" s="145">
        <v>0</v>
      </c>
      <c r="I64" s="146"/>
      <c r="J64" s="145">
        <v>0</v>
      </c>
      <c r="K64" s="146"/>
      <c r="L64" s="6">
        <v>0</v>
      </c>
      <c r="M64" s="6">
        <v>0</v>
      </c>
      <c r="N64" s="157"/>
    </row>
    <row r="65" spans="1:16" ht="27.9" customHeight="1">
      <c r="A65" s="158"/>
      <c r="B65" s="158"/>
      <c r="C65" s="1" t="s">
        <v>21</v>
      </c>
      <c r="D65" s="7">
        <v>0</v>
      </c>
      <c r="E65" s="145">
        <v>0</v>
      </c>
      <c r="F65" s="146"/>
      <c r="G65" s="69">
        <v>0</v>
      </c>
      <c r="H65" s="145">
        <v>0</v>
      </c>
      <c r="I65" s="146"/>
      <c r="J65" s="145">
        <v>0</v>
      </c>
      <c r="K65" s="146"/>
      <c r="L65" s="6">
        <v>0</v>
      </c>
      <c r="M65" s="6">
        <v>0</v>
      </c>
      <c r="N65" s="158"/>
      <c r="P65">
        <v>11</v>
      </c>
    </row>
    <row r="66" spans="1:16" ht="18" customHeight="1">
      <c r="A66" s="153" t="s">
        <v>41</v>
      </c>
      <c r="B66" s="156" t="s">
        <v>162</v>
      </c>
      <c r="C66" s="1" t="s">
        <v>14</v>
      </c>
      <c r="D66" s="11">
        <f>D68+D69</f>
        <v>834.5</v>
      </c>
      <c r="E66" s="159">
        <f>E69</f>
        <v>0</v>
      </c>
      <c r="F66" s="160"/>
      <c r="G66" s="66">
        <v>0</v>
      </c>
      <c r="H66" s="147">
        <f>H68+H69</f>
        <v>834.5</v>
      </c>
      <c r="I66" s="148"/>
      <c r="J66" s="159">
        <v>0</v>
      </c>
      <c r="K66" s="160"/>
      <c r="L66" s="7">
        <v>0</v>
      </c>
      <c r="M66" s="7">
        <v>0</v>
      </c>
      <c r="N66" s="153" t="s">
        <v>42</v>
      </c>
    </row>
    <row r="67" spans="1:16" ht="27.9" customHeight="1">
      <c r="A67" s="154"/>
      <c r="B67" s="157"/>
      <c r="C67" s="1" t="s">
        <v>24</v>
      </c>
      <c r="D67" s="7">
        <v>0</v>
      </c>
      <c r="E67" s="145">
        <v>0</v>
      </c>
      <c r="F67" s="146"/>
      <c r="G67" s="69">
        <v>0</v>
      </c>
      <c r="H67" s="145">
        <v>0</v>
      </c>
      <c r="I67" s="146"/>
      <c r="J67" s="145">
        <v>0</v>
      </c>
      <c r="K67" s="146"/>
      <c r="L67" s="6">
        <v>0</v>
      </c>
      <c r="M67" s="6">
        <v>0</v>
      </c>
      <c r="N67" s="154"/>
    </row>
    <row r="68" spans="1:16" ht="14.1" customHeight="1">
      <c r="A68" s="154"/>
      <c r="B68" s="157"/>
      <c r="C68" s="1" t="s">
        <v>25</v>
      </c>
      <c r="D68" s="11">
        <v>426.2</v>
      </c>
      <c r="E68" s="145">
        <v>0</v>
      </c>
      <c r="F68" s="146"/>
      <c r="G68" s="69">
        <v>0</v>
      </c>
      <c r="H68" s="164">
        <v>426.2</v>
      </c>
      <c r="I68" s="165"/>
      <c r="J68" s="145">
        <v>0</v>
      </c>
      <c r="K68" s="146"/>
      <c r="L68" s="6">
        <v>0</v>
      </c>
      <c r="M68" s="6">
        <v>0</v>
      </c>
      <c r="N68" s="154"/>
    </row>
    <row r="69" spans="1:16" ht="48" customHeight="1">
      <c r="A69" s="154"/>
      <c r="B69" s="157"/>
      <c r="C69" s="2" t="s">
        <v>20</v>
      </c>
      <c r="D69" s="11">
        <f>H69</f>
        <v>408.3</v>
      </c>
      <c r="E69" s="145">
        <f>200-200</f>
        <v>0</v>
      </c>
      <c r="F69" s="146"/>
      <c r="G69" s="69">
        <v>0</v>
      </c>
      <c r="H69" s="164">
        <v>408.3</v>
      </c>
      <c r="I69" s="165"/>
      <c r="J69" s="145">
        <v>0</v>
      </c>
      <c r="K69" s="146"/>
      <c r="L69" s="6">
        <v>0</v>
      </c>
      <c r="M69" s="6">
        <v>0</v>
      </c>
      <c r="N69" s="154"/>
    </row>
    <row r="70" spans="1:16" ht="27.9" customHeight="1">
      <c r="A70" s="155"/>
      <c r="B70" s="158"/>
      <c r="C70" s="1" t="s">
        <v>21</v>
      </c>
      <c r="D70" s="7">
        <v>0</v>
      </c>
      <c r="E70" s="145">
        <v>0</v>
      </c>
      <c r="F70" s="146"/>
      <c r="G70" s="69">
        <v>0</v>
      </c>
      <c r="H70" s="145">
        <v>0</v>
      </c>
      <c r="I70" s="146"/>
      <c r="J70" s="145">
        <v>0</v>
      </c>
      <c r="K70" s="146"/>
      <c r="L70" s="6">
        <v>0</v>
      </c>
      <c r="M70" s="6">
        <v>0</v>
      </c>
      <c r="N70" s="155"/>
      <c r="P70">
        <v>12</v>
      </c>
    </row>
    <row r="71" spans="1:16" ht="24" customHeight="1">
      <c r="A71" s="193" t="s">
        <v>189</v>
      </c>
      <c r="B71" s="166" t="s">
        <v>31</v>
      </c>
      <c r="C71" s="1" t="s">
        <v>14</v>
      </c>
      <c r="D71" s="11">
        <f>E71+G71+H71+J71+L71+M71</f>
        <v>1855.3999999999996</v>
      </c>
      <c r="E71" s="147">
        <f>E74</f>
        <v>419.3</v>
      </c>
      <c r="F71" s="148"/>
      <c r="G71" s="65">
        <f>G74+G73</f>
        <v>317</v>
      </c>
      <c r="H71" s="147">
        <f>H74</f>
        <v>273.39999999999998</v>
      </c>
      <c r="I71" s="148"/>
      <c r="J71" s="147">
        <f>J74</f>
        <v>123.5</v>
      </c>
      <c r="K71" s="148"/>
      <c r="L71" s="11">
        <v>361.1</v>
      </c>
      <c r="M71" s="11">
        <v>361.1</v>
      </c>
      <c r="N71" s="166" t="s">
        <v>43</v>
      </c>
    </row>
    <row r="72" spans="1:16" ht="25.5" customHeight="1">
      <c r="A72" s="194"/>
      <c r="B72" s="157"/>
      <c r="C72" s="2" t="s">
        <v>17</v>
      </c>
      <c r="D72" s="7">
        <v>0</v>
      </c>
      <c r="E72" s="145">
        <v>0</v>
      </c>
      <c r="F72" s="146"/>
      <c r="G72" s="69">
        <v>0</v>
      </c>
      <c r="H72" s="145">
        <v>0</v>
      </c>
      <c r="I72" s="146"/>
      <c r="J72" s="145">
        <v>0</v>
      </c>
      <c r="K72" s="146"/>
      <c r="L72" s="6">
        <v>0</v>
      </c>
      <c r="M72" s="6">
        <v>0</v>
      </c>
      <c r="N72" s="157"/>
    </row>
    <row r="73" spans="1:16" ht="15" customHeight="1">
      <c r="A73" s="194"/>
      <c r="B73" s="157"/>
      <c r="C73" s="1" t="s">
        <v>25</v>
      </c>
      <c r="D73" s="11">
        <f>G73</f>
        <v>42.3</v>
      </c>
      <c r="E73" s="145">
        <v>0</v>
      </c>
      <c r="F73" s="146"/>
      <c r="G73" s="70">
        <v>42.3</v>
      </c>
      <c r="H73" s="145">
        <v>0</v>
      </c>
      <c r="I73" s="146"/>
      <c r="J73" s="145">
        <v>0</v>
      </c>
      <c r="K73" s="146"/>
      <c r="L73" s="6">
        <v>0</v>
      </c>
      <c r="M73" s="6">
        <v>0</v>
      </c>
      <c r="N73" s="157"/>
    </row>
    <row r="74" spans="1:16" ht="51" customHeight="1">
      <c r="A74" s="195"/>
      <c r="B74" s="158"/>
      <c r="C74" s="2" t="s">
        <v>20</v>
      </c>
      <c r="D74" s="11">
        <f>E74+G74+H74+J74+L74+M74</f>
        <v>1813.1</v>
      </c>
      <c r="E74" s="164">
        <v>419.3</v>
      </c>
      <c r="F74" s="165"/>
      <c r="G74" s="70">
        <v>274.7</v>
      </c>
      <c r="H74" s="164">
        <v>273.39999999999998</v>
      </c>
      <c r="I74" s="165"/>
      <c r="J74" s="183">
        <v>123.5</v>
      </c>
      <c r="K74" s="196"/>
      <c r="L74" s="12">
        <v>361.1</v>
      </c>
      <c r="M74" s="12">
        <v>361.1</v>
      </c>
      <c r="N74" s="158"/>
      <c r="P74">
        <v>13</v>
      </c>
    </row>
    <row r="75" spans="1:16" ht="21" customHeight="1">
      <c r="A75" s="156" t="s">
        <v>152</v>
      </c>
      <c r="B75" s="166" t="s">
        <v>16</v>
      </c>
      <c r="C75" s="1" t="s">
        <v>14</v>
      </c>
      <c r="D75" s="11">
        <f>E75+G75+H75</f>
        <v>632.29999999999995</v>
      </c>
      <c r="E75" s="147">
        <f>E78</f>
        <v>490.09999999999997</v>
      </c>
      <c r="F75" s="148"/>
      <c r="G75" s="65">
        <f>G78</f>
        <v>86</v>
      </c>
      <c r="H75" s="147">
        <v>56.2</v>
      </c>
      <c r="I75" s="148"/>
      <c r="J75" s="159">
        <v>0</v>
      </c>
      <c r="K75" s="160"/>
      <c r="L75" s="7">
        <v>0</v>
      </c>
      <c r="M75" s="7">
        <v>0</v>
      </c>
      <c r="N75" s="197" t="s">
        <v>195</v>
      </c>
    </row>
    <row r="76" spans="1:16" ht="27.9" customHeight="1">
      <c r="A76" s="154"/>
      <c r="B76" s="157"/>
      <c r="C76" s="1" t="s">
        <v>24</v>
      </c>
      <c r="D76" s="11">
        <v>0</v>
      </c>
      <c r="E76" s="145">
        <v>0</v>
      </c>
      <c r="F76" s="146"/>
      <c r="G76" s="69">
        <v>0</v>
      </c>
      <c r="H76" s="145">
        <v>0</v>
      </c>
      <c r="I76" s="146"/>
      <c r="J76" s="145">
        <v>0</v>
      </c>
      <c r="K76" s="146"/>
      <c r="L76" s="6">
        <v>0</v>
      </c>
      <c r="M76" s="6">
        <v>0</v>
      </c>
      <c r="N76" s="198"/>
    </row>
    <row r="77" spans="1:16" ht="18" customHeight="1">
      <c r="A77" s="154"/>
      <c r="B77" s="157"/>
      <c r="C77" s="1" t="s">
        <v>25</v>
      </c>
      <c r="D77" s="11">
        <v>0</v>
      </c>
      <c r="E77" s="145">
        <v>0</v>
      </c>
      <c r="F77" s="146"/>
      <c r="G77" s="69">
        <v>0</v>
      </c>
      <c r="H77" s="145">
        <v>0</v>
      </c>
      <c r="I77" s="146"/>
      <c r="J77" s="145">
        <v>0</v>
      </c>
      <c r="K77" s="146"/>
      <c r="L77" s="6">
        <v>0</v>
      </c>
      <c r="M77" s="6">
        <v>0</v>
      </c>
      <c r="N77" s="198"/>
    </row>
    <row r="78" spans="1:16" ht="47.25" customHeight="1">
      <c r="A78" s="154"/>
      <c r="B78" s="157"/>
      <c r="C78" s="2" t="s">
        <v>20</v>
      </c>
      <c r="D78" s="11">
        <f>E78+G78+H78</f>
        <v>632.29999999999995</v>
      </c>
      <c r="E78" s="164">
        <f>379.5+26.9+45.3+38.4</f>
        <v>490.09999999999997</v>
      </c>
      <c r="F78" s="165"/>
      <c r="G78" s="70">
        <v>86</v>
      </c>
      <c r="H78" s="164">
        <v>56.2</v>
      </c>
      <c r="I78" s="165"/>
      <c r="J78" s="145">
        <v>0</v>
      </c>
      <c r="K78" s="146"/>
      <c r="L78" s="6">
        <v>0</v>
      </c>
      <c r="M78" s="6">
        <v>0</v>
      </c>
      <c r="N78" s="198"/>
    </row>
    <row r="79" spans="1:16" ht="28.35" customHeight="1">
      <c r="A79" s="155"/>
      <c r="B79" s="158"/>
      <c r="C79" s="1" t="s">
        <v>21</v>
      </c>
      <c r="D79" s="11">
        <v>0</v>
      </c>
      <c r="E79" s="145">
        <v>0</v>
      </c>
      <c r="F79" s="146"/>
      <c r="G79" s="69">
        <v>0</v>
      </c>
      <c r="H79" s="145">
        <v>0</v>
      </c>
      <c r="I79" s="146"/>
      <c r="J79" s="145">
        <v>0</v>
      </c>
      <c r="K79" s="146"/>
      <c r="L79" s="6">
        <v>0</v>
      </c>
      <c r="M79" s="6">
        <v>0</v>
      </c>
      <c r="N79" s="199"/>
      <c r="P79">
        <v>14</v>
      </c>
    </row>
    <row r="80" spans="1:16" ht="18" customHeight="1">
      <c r="A80" s="9" t="s">
        <v>44</v>
      </c>
      <c r="B80" s="4"/>
      <c r="C80" s="21"/>
      <c r="D80" s="11">
        <f>E80+G80+H80+J80+L80+M80</f>
        <v>37054</v>
      </c>
      <c r="E80" s="147">
        <f>E16+E21+E26+E31+E36+E41+E46+E51+E56+E61+E66+E71+E75</f>
        <v>6868.3000000000011</v>
      </c>
      <c r="F80" s="148"/>
      <c r="G80" s="65">
        <f>G46+G71+G21+G41+G75+G59+G36+G26+G61</f>
        <v>7054.4</v>
      </c>
      <c r="H80" s="147">
        <f>H46+H71+H16+H36+H66+H61+H75</f>
        <v>6229</v>
      </c>
      <c r="I80" s="148"/>
      <c r="J80" s="147">
        <f>J46+J71</f>
        <v>5066.5</v>
      </c>
      <c r="K80" s="148"/>
      <c r="L80" s="11">
        <f>L46+L71</f>
        <v>5917.9000000000005</v>
      </c>
      <c r="M80" s="11">
        <f>M46+M71</f>
        <v>5917.9000000000005</v>
      </c>
      <c r="N80" s="21">
        <f>G26+G36+G41+G46+G56+G61+G71+G75</f>
        <v>7054.4000000000005</v>
      </c>
    </row>
    <row r="81" spans="1:16" ht="25.5" customHeight="1">
      <c r="A81" s="200" t="s">
        <v>45</v>
      </c>
      <c r="B81" s="201"/>
      <c r="C81" s="201"/>
      <c r="D81" s="201"/>
      <c r="E81" s="201"/>
      <c r="F81" s="201"/>
      <c r="G81" s="201"/>
      <c r="H81" s="201"/>
      <c r="I81" s="201"/>
      <c r="J81" s="201"/>
      <c r="K81" s="201"/>
      <c r="L81" s="201"/>
      <c r="M81" s="201"/>
      <c r="N81" s="202"/>
    </row>
    <row r="82" spans="1:16" ht="18" customHeight="1">
      <c r="A82" s="197" t="s">
        <v>180</v>
      </c>
      <c r="B82" s="156" t="s">
        <v>156</v>
      </c>
      <c r="C82" s="1" t="s">
        <v>14</v>
      </c>
      <c r="D82" s="11">
        <f>E82+G82</f>
        <v>608.1</v>
      </c>
      <c r="E82" s="147">
        <f>E85+E84</f>
        <v>437.40000000000003</v>
      </c>
      <c r="F82" s="148"/>
      <c r="G82" s="65">
        <f>G84+G85</f>
        <v>170.70000000000002</v>
      </c>
      <c r="H82" s="159">
        <v>0</v>
      </c>
      <c r="I82" s="160"/>
      <c r="J82" s="159">
        <v>0</v>
      </c>
      <c r="K82" s="160"/>
      <c r="L82" s="7">
        <v>0</v>
      </c>
      <c r="M82" s="7">
        <v>0</v>
      </c>
      <c r="N82" s="203" t="s">
        <v>196</v>
      </c>
    </row>
    <row r="83" spans="1:16" ht="21.9" customHeight="1">
      <c r="A83" s="198"/>
      <c r="B83" s="157"/>
      <c r="C83" s="1" t="s">
        <v>24</v>
      </c>
      <c r="D83" s="7">
        <v>0</v>
      </c>
      <c r="E83" s="145">
        <v>0</v>
      </c>
      <c r="F83" s="146"/>
      <c r="G83" s="69">
        <v>0</v>
      </c>
      <c r="H83" s="145">
        <v>0</v>
      </c>
      <c r="I83" s="146"/>
      <c r="J83" s="145">
        <v>0</v>
      </c>
      <c r="K83" s="146"/>
      <c r="L83" s="6">
        <v>0</v>
      </c>
      <c r="M83" s="6">
        <v>0</v>
      </c>
      <c r="N83" s="198"/>
    </row>
    <row r="84" spans="1:16" ht="21" customHeight="1">
      <c r="A84" s="198"/>
      <c r="B84" s="157"/>
      <c r="C84" s="1" t="s">
        <v>25</v>
      </c>
      <c r="D84" s="11">
        <f>E84+G84</f>
        <v>274.10000000000002</v>
      </c>
      <c r="E84" s="204">
        <v>274.10000000000002</v>
      </c>
      <c r="F84" s="205"/>
      <c r="G84" s="70"/>
      <c r="H84" s="145">
        <v>0</v>
      </c>
      <c r="I84" s="146"/>
      <c r="J84" s="145">
        <v>0</v>
      </c>
      <c r="K84" s="146"/>
      <c r="L84" s="6">
        <v>0</v>
      </c>
      <c r="M84" s="6">
        <v>0</v>
      </c>
      <c r="N84" s="198"/>
    </row>
    <row r="85" spans="1:16" ht="48.75" customHeight="1">
      <c r="A85" s="198"/>
      <c r="B85" s="157"/>
      <c r="C85" s="2" t="s">
        <v>20</v>
      </c>
      <c r="D85" s="11">
        <f>E85+G85</f>
        <v>334</v>
      </c>
      <c r="E85" s="164">
        <f>197.6-80.1+45.8</f>
        <v>163.30000000000001</v>
      </c>
      <c r="F85" s="165"/>
      <c r="G85" s="70">
        <f>168.4+2.3</f>
        <v>170.70000000000002</v>
      </c>
      <c r="H85" s="145">
        <v>0</v>
      </c>
      <c r="I85" s="146"/>
      <c r="J85" s="145">
        <v>0</v>
      </c>
      <c r="K85" s="146"/>
      <c r="L85" s="6">
        <v>0</v>
      </c>
      <c r="M85" s="6">
        <v>0</v>
      </c>
      <c r="N85" s="198"/>
    </row>
    <row r="86" spans="1:16" ht="37.5" customHeight="1">
      <c r="A86" s="199"/>
      <c r="B86" s="158"/>
      <c r="C86" s="1" t="s">
        <v>21</v>
      </c>
      <c r="D86" s="7">
        <v>0</v>
      </c>
      <c r="E86" s="145">
        <v>0</v>
      </c>
      <c r="F86" s="146"/>
      <c r="G86" s="69">
        <v>0</v>
      </c>
      <c r="H86" s="145">
        <v>0</v>
      </c>
      <c r="I86" s="146"/>
      <c r="J86" s="145">
        <v>0</v>
      </c>
      <c r="K86" s="146"/>
      <c r="L86" s="6">
        <v>0</v>
      </c>
      <c r="M86" s="6">
        <v>0</v>
      </c>
      <c r="N86" s="199"/>
      <c r="P86">
        <v>15</v>
      </c>
    </row>
    <row r="87" spans="1:16" ht="42" customHeight="1">
      <c r="A87" s="166" t="s">
        <v>46</v>
      </c>
      <c r="B87" s="156" t="s">
        <v>156</v>
      </c>
      <c r="C87" s="1" t="s">
        <v>14</v>
      </c>
      <c r="D87" s="7">
        <v>0</v>
      </c>
      <c r="E87" s="159">
        <v>0</v>
      </c>
      <c r="F87" s="160"/>
      <c r="G87" s="66">
        <v>0</v>
      </c>
      <c r="H87" s="159">
        <v>0</v>
      </c>
      <c r="I87" s="160"/>
      <c r="J87" s="159">
        <v>0</v>
      </c>
      <c r="K87" s="160"/>
      <c r="L87" s="7">
        <v>0</v>
      </c>
      <c r="M87" s="7">
        <v>0</v>
      </c>
      <c r="N87" s="166" t="s">
        <v>47</v>
      </c>
    </row>
    <row r="88" spans="1:16" ht="25.5" customHeight="1">
      <c r="A88" s="157"/>
      <c r="B88" s="157"/>
      <c r="C88" s="2" t="s">
        <v>17</v>
      </c>
      <c r="D88" s="7">
        <v>0</v>
      </c>
      <c r="E88" s="145">
        <v>0</v>
      </c>
      <c r="F88" s="146"/>
      <c r="G88" s="69">
        <v>0</v>
      </c>
      <c r="H88" s="145">
        <v>0</v>
      </c>
      <c r="I88" s="146"/>
      <c r="J88" s="145">
        <v>0</v>
      </c>
      <c r="K88" s="146"/>
      <c r="L88" s="6">
        <v>0</v>
      </c>
      <c r="M88" s="6">
        <v>0</v>
      </c>
      <c r="N88" s="157"/>
    </row>
    <row r="89" spans="1:16" ht="14.1" customHeight="1">
      <c r="A89" s="157"/>
      <c r="B89" s="157"/>
      <c r="C89" s="1" t="s">
        <v>25</v>
      </c>
      <c r="D89" s="7">
        <v>0</v>
      </c>
      <c r="E89" s="145">
        <v>0</v>
      </c>
      <c r="F89" s="146"/>
      <c r="G89" s="69">
        <v>0</v>
      </c>
      <c r="H89" s="145">
        <v>0</v>
      </c>
      <c r="I89" s="146"/>
      <c r="J89" s="145">
        <v>0</v>
      </c>
      <c r="K89" s="146"/>
      <c r="L89" s="6">
        <v>0</v>
      </c>
      <c r="M89" s="6">
        <v>0</v>
      </c>
      <c r="N89" s="157"/>
    </row>
    <row r="90" spans="1:16" ht="51" customHeight="1">
      <c r="A90" s="157"/>
      <c r="B90" s="157"/>
      <c r="C90" s="2" t="s">
        <v>48</v>
      </c>
      <c r="D90" s="7">
        <v>0</v>
      </c>
      <c r="E90" s="145">
        <v>0</v>
      </c>
      <c r="F90" s="146"/>
      <c r="G90" s="69">
        <v>0</v>
      </c>
      <c r="H90" s="145">
        <v>0</v>
      </c>
      <c r="I90" s="146"/>
      <c r="J90" s="145">
        <v>0</v>
      </c>
      <c r="K90" s="146"/>
      <c r="L90" s="6">
        <v>0</v>
      </c>
      <c r="M90" s="6">
        <v>0</v>
      </c>
      <c r="N90" s="157"/>
    </row>
    <row r="91" spans="1:16" ht="39.75" customHeight="1">
      <c r="A91" s="158"/>
      <c r="B91" s="158"/>
      <c r="C91" s="1" t="s">
        <v>21</v>
      </c>
      <c r="D91" s="7">
        <v>0</v>
      </c>
      <c r="E91" s="145">
        <v>0</v>
      </c>
      <c r="F91" s="146"/>
      <c r="G91" s="69">
        <v>0</v>
      </c>
      <c r="H91" s="145">
        <v>0</v>
      </c>
      <c r="I91" s="146"/>
      <c r="J91" s="145">
        <v>0</v>
      </c>
      <c r="K91" s="146"/>
      <c r="L91" s="6">
        <v>0</v>
      </c>
      <c r="M91" s="6">
        <v>0</v>
      </c>
      <c r="N91" s="158"/>
      <c r="P91">
        <v>16</v>
      </c>
    </row>
    <row r="92" spans="1:16" ht="21" customHeight="1">
      <c r="A92" s="166" t="s">
        <v>49</v>
      </c>
      <c r="B92" s="156" t="s">
        <v>160</v>
      </c>
      <c r="C92" s="1" t="s">
        <v>14</v>
      </c>
      <c r="D92" s="7">
        <v>0</v>
      </c>
      <c r="E92" s="159">
        <v>0</v>
      </c>
      <c r="F92" s="160"/>
      <c r="G92" s="66">
        <v>0</v>
      </c>
      <c r="H92" s="159">
        <v>0</v>
      </c>
      <c r="I92" s="160"/>
      <c r="J92" s="159">
        <v>0</v>
      </c>
      <c r="K92" s="160"/>
      <c r="L92" s="7">
        <v>0</v>
      </c>
      <c r="M92" s="7">
        <v>0</v>
      </c>
      <c r="N92" s="153" t="s">
        <v>50</v>
      </c>
    </row>
    <row r="93" spans="1:16" ht="21" customHeight="1">
      <c r="A93" s="157"/>
      <c r="B93" s="157"/>
      <c r="C93" s="1" t="s">
        <v>24</v>
      </c>
      <c r="D93" s="7">
        <v>0</v>
      </c>
      <c r="E93" s="145">
        <v>0</v>
      </c>
      <c r="F93" s="146"/>
      <c r="G93" s="69">
        <v>0</v>
      </c>
      <c r="H93" s="145">
        <v>0</v>
      </c>
      <c r="I93" s="146"/>
      <c r="J93" s="145">
        <v>0</v>
      </c>
      <c r="K93" s="146"/>
      <c r="L93" s="6">
        <v>0</v>
      </c>
      <c r="M93" s="6">
        <v>0</v>
      </c>
      <c r="N93" s="154"/>
    </row>
    <row r="94" spans="1:16" ht="21" customHeight="1">
      <c r="A94" s="157"/>
      <c r="B94" s="157"/>
      <c r="C94" s="1" t="s">
        <v>25</v>
      </c>
      <c r="D94" s="7">
        <v>0</v>
      </c>
      <c r="E94" s="145">
        <v>0</v>
      </c>
      <c r="F94" s="146"/>
      <c r="G94" s="69">
        <v>0</v>
      </c>
      <c r="H94" s="145">
        <v>0</v>
      </c>
      <c r="I94" s="146"/>
      <c r="J94" s="145">
        <v>0</v>
      </c>
      <c r="K94" s="146"/>
      <c r="L94" s="6">
        <v>0</v>
      </c>
      <c r="M94" s="6">
        <v>0</v>
      </c>
      <c r="N94" s="154"/>
    </row>
    <row r="95" spans="1:16" ht="49.5" customHeight="1">
      <c r="A95" s="157"/>
      <c r="B95" s="157"/>
      <c r="C95" s="2" t="s">
        <v>20</v>
      </c>
      <c r="D95" s="7">
        <v>0</v>
      </c>
      <c r="E95" s="145">
        <v>0</v>
      </c>
      <c r="F95" s="146"/>
      <c r="G95" s="69">
        <v>0</v>
      </c>
      <c r="H95" s="145">
        <v>0</v>
      </c>
      <c r="I95" s="146"/>
      <c r="J95" s="145">
        <v>0</v>
      </c>
      <c r="K95" s="146"/>
      <c r="L95" s="6">
        <v>0</v>
      </c>
      <c r="M95" s="6">
        <v>0</v>
      </c>
      <c r="N95" s="154"/>
    </row>
    <row r="96" spans="1:16" ht="27.75" customHeight="1">
      <c r="A96" s="173"/>
      <c r="B96" s="173"/>
      <c r="C96" s="1" t="s">
        <v>21</v>
      </c>
      <c r="D96" s="7">
        <v>0</v>
      </c>
      <c r="E96" s="145">
        <v>0</v>
      </c>
      <c r="F96" s="146"/>
      <c r="G96" s="69">
        <v>0</v>
      </c>
      <c r="H96" s="145">
        <v>0</v>
      </c>
      <c r="I96" s="146"/>
      <c r="J96" s="145">
        <v>0</v>
      </c>
      <c r="K96" s="146"/>
      <c r="L96" s="6">
        <v>0</v>
      </c>
      <c r="M96" s="6">
        <v>0</v>
      </c>
      <c r="N96" s="155"/>
      <c r="P96">
        <v>17</v>
      </c>
    </row>
    <row r="97" spans="1:16" ht="21" customHeight="1">
      <c r="A97" s="206" t="s">
        <v>51</v>
      </c>
      <c r="B97" s="206" t="s">
        <v>16</v>
      </c>
      <c r="C97" s="20" t="s">
        <v>14</v>
      </c>
      <c r="D97" s="11">
        <f>E97+G97+H97+J97+L97+M97</f>
        <v>4454.5</v>
      </c>
      <c r="E97" s="147">
        <f>E100</f>
        <v>993</v>
      </c>
      <c r="F97" s="148"/>
      <c r="G97" s="65">
        <f>G100</f>
        <v>811.2</v>
      </c>
      <c r="H97" s="147">
        <f>H100</f>
        <v>643.5</v>
      </c>
      <c r="I97" s="148"/>
      <c r="J97" s="147">
        <f>J100</f>
        <v>450</v>
      </c>
      <c r="K97" s="148"/>
      <c r="L97" s="11">
        <v>778.4</v>
      </c>
      <c r="M97" s="11">
        <v>778.4</v>
      </c>
      <c r="N97" s="153" t="s">
        <v>52</v>
      </c>
    </row>
    <row r="98" spans="1:16" ht="21" customHeight="1">
      <c r="A98" s="177"/>
      <c r="B98" s="177"/>
      <c r="C98" s="20" t="s">
        <v>24</v>
      </c>
      <c r="D98" s="7">
        <v>0</v>
      </c>
      <c r="E98" s="145">
        <v>0</v>
      </c>
      <c r="F98" s="146"/>
      <c r="G98" s="69">
        <v>0</v>
      </c>
      <c r="H98" s="145">
        <v>0</v>
      </c>
      <c r="I98" s="146"/>
      <c r="J98" s="145">
        <v>0</v>
      </c>
      <c r="K98" s="146"/>
      <c r="L98" s="6">
        <v>0</v>
      </c>
      <c r="M98" s="6">
        <v>0</v>
      </c>
      <c r="N98" s="154"/>
    </row>
    <row r="99" spans="1:16" ht="31.5" customHeight="1">
      <c r="A99" s="177"/>
      <c r="B99" s="177"/>
      <c r="C99" s="20" t="s">
        <v>25</v>
      </c>
      <c r="D99" s="7">
        <v>0</v>
      </c>
      <c r="E99" s="145">
        <v>0</v>
      </c>
      <c r="F99" s="146"/>
      <c r="G99" s="69">
        <v>0</v>
      </c>
      <c r="H99" s="145">
        <v>0</v>
      </c>
      <c r="I99" s="146"/>
      <c r="J99" s="145">
        <v>0</v>
      </c>
      <c r="K99" s="146"/>
      <c r="L99" s="6">
        <v>0</v>
      </c>
      <c r="M99" s="6">
        <v>0</v>
      </c>
      <c r="N99" s="155"/>
    </row>
    <row r="100" spans="1:16" ht="50.25" customHeight="1">
      <c r="A100" s="177"/>
      <c r="B100" s="177"/>
      <c r="C100" s="19" t="s">
        <v>20</v>
      </c>
      <c r="D100" s="11">
        <f>E100+G100+H100+J100+L100+M100</f>
        <v>4454.5</v>
      </c>
      <c r="E100" s="164">
        <f>685.3+307.7</f>
        <v>993</v>
      </c>
      <c r="F100" s="165"/>
      <c r="G100" s="70">
        <v>811.2</v>
      </c>
      <c r="H100" s="164">
        <f>409+234.5</f>
        <v>643.5</v>
      </c>
      <c r="I100" s="165"/>
      <c r="J100" s="183">
        <v>450</v>
      </c>
      <c r="K100" s="196"/>
      <c r="L100" s="12">
        <v>778.4</v>
      </c>
      <c r="M100" s="12">
        <v>778.4</v>
      </c>
      <c r="N100" s="166"/>
    </row>
    <row r="101" spans="1:16" ht="27.9" customHeight="1">
      <c r="A101" s="178"/>
      <c r="B101" s="178"/>
      <c r="C101" s="20" t="s">
        <v>21</v>
      </c>
      <c r="D101" s="7">
        <v>0</v>
      </c>
      <c r="E101" s="145">
        <v>0</v>
      </c>
      <c r="F101" s="146"/>
      <c r="G101" s="69">
        <v>0</v>
      </c>
      <c r="H101" s="145">
        <v>0</v>
      </c>
      <c r="I101" s="146"/>
      <c r="J101" s="145">
        <v>0</v>
      </c>
      <c r="K101" s="146"/>
      <c r="L101" s="6">
        <v>0</v>
      </c>
      <c r="M101" s="6">
        <v>0</v>
      </c>
      <c r="N101" s="158"/>
      <c r="P101">
        <v>18</v>
      </c>
    </row>
    <row r="102" spans="1:16" ht="21" customHeight="1">
      <c r="A102" s="36" t="s">
        <v>53</v>
      </c>
      <c r="B102" s="35"/>
      <c r="C102" s="13"/>
      <c r="D102" s="11">
        <f>E102+G102+H102+J102+L102+M102</f>
        <v>5062.5999999999995</v>
      </c>
      <c r="E102" s="147">
        <f>E82+E87+E92+E97</f>
        <v>1430.4</v>
      </c>
      <c r="F102" s="148"/>
      <c r="G102" s="65">
        <f>G82+G87+G92+G97</f>
        <v>981.90000000000009</v>
      </c>
      <c r="H102" s="147">
        <f>H97</f>
        <v>643.5</v>
      </c>
      <c r="I102" s="148"/>
      <c r="J102" s="147">
        <f>J100</f>
        <v>450</v>
      </c>
      <c r="K102" s="148"/>
      <c r="L102" s="11">
        <v>778.4</v>
      </c>
      <c r="M102" s="11">
        <v>778.4</v>
      </c>
      <c r="N102" s="27"/>
    </row>
    <row r="103" spans="1:16" ht="25.5" customHeight="1">
      <c r="A103" s="200" t="s">
        <v>54</v>
      </c>
      <c r="B103" s="201"/>
      <c r="C103" s="201"/>
      <c r="D103" s="201"/>
      <c r="E103" s="201"/>
      <c r="F103" s="201"/>
      <c r="G103" s="201"/>
      <c r="H103" s="201"/>
      <c r="I103" s="201"/>
      <c r="J103" s="201"/>
      <c r="K103" s="201"/>
      <c r="L103" s="201"/>
      <c r="M103" s="201"/>
      <c r="N103" s="202"/>
    </row>
    <row r="104" spans="1:16" ht="27.9" customHeight="1">
      <c r="A104" s="153" t="s">
        <v>55</v>
      </c>
      <c r="B104" s="156" t="s">
        <v>156</v>
      </c>
      <c r="C104" s="1" t="s">
        <v>14</v>
      </c>
      <c r="D104" s="11">
        <f>E104</f>
        <v>54.3</v>
      </c>
      <c r="E104" s="147">
        <f>E107</f>
        <v>54.3</v>
      </c>
      <c r="F104" s="148"/>
      <c r="G104" s="66">
        <v>0</v>
      </c>
      <c r="H104" s="7">
        <v>0</v>
      </c>
      <c r="I104" s="159">
        <v>0</v>
      </c>
      <c r="J104" s="207"/>
      <c r="K104" s="160"/>
      <c r="L104" s="7">
        <v>0</v>
      </c>
      <c r="M104" s="7">
        <v>0</v>
      </c>
      <c r="N104" s="153" t="s">
        <v>56</v>
      </c>
    </row>
    <row r="105" spans="1:16" ht="25.5" customHeight="1">
      <c r="A105" s="154"/>
      <c r="B105" s="157"/>
      <c r="C105" s="2" t="s">
        <v>17</v>
      </c>
      <c r="D105" s="7">
        <v>0</v>
      </c>
      <c r="E105" s="145">
        <v>0</v>
      </c>
      <c r="F105" s="146"/>
      <c r="G105" s="69">
        <v>0</v>
      </c>
      <c r="H105" s="6">
        <v>0</v>
      </c>
      <c r="I105" s="145">
        <v>0</v>
      </c>
      <c r="J105" s="179"/>
      <c r="K105" s="146"/>
      <c r="L105" s="6">
        <v>0</v>
      </c>
      <c r="M105" s="6">
        <v>0</v>
      </c>
      <c r="N105" s="154"/>
    </row>
    <row r="106" spans="1:16" ht="21" customHeight="1">
      <c r="A106" s="154"/>
      <c r="B106" s="157"/>
      <c r="C106" s="1" t="s">
        <v>25</v>
      </c>
      <c r="D106" s="7">
        <v>0</v>
      </c>
      <c r="E106" s="145">
        <v>0</v>
      </c>
      <c r="F106" s="146"/>
      <c r="G106" s="69">
        <v>0</v>
      </c>
      <c r="H106" s="6">
        <v>0</v>
      </c>
      <c r="I106" s="145">
        <v>0</v>
      </c>
      <c r="J106" s="179"/>
      <c r="K106" s="146"/>
      <c r="L106" s="6">
        <v>0</v>
      </c>
      <c r="M106" s="6">
        <v>0</v>
      </c>
      <c r="N106" s="154"/>
    </row>
    <row r="107" spans="1:16" ht="50.25" customHeight="1">
      <c r="A107" s="154"/>
      <c r="B107" s="157"/>
      <c r="C107" s="2" t="s">
        <v>20</v>
      </c>
      <c r="D107" s="11">
        <f>E107</f>
        <v>54.3</v>
      </c>
      <c r="E107" s="164">
        <v>54.3</v>
      </c>
      <c r="F107" s="165"/>
      <c r="G107" s="69">
        <v>0</v>
      </c>
      <c r="H107" s="6">
        <v>0</v>
      </c>
      <c r="I107" s="145">
        <v>0</v>
      </c>
      <c r="J107" s="179"/>
      <c r="K107" s="146"/>
      <c r="L107" s="6">
        <v>0</v>
      </c>
      <c r="M107" s="6">
        <v>0</v>
      </c>
      <c r="N107" s="154"/>
    </row>
    <row r="108" spans="1:16" ht="27.9" customHeight="1">
      <c r="A108" s="155"/>
      <c r="B108" s="158"/>
      <c r="C108" s="1" t="s">
        <v>21</v>
      </c>
      <c r="D108" s="7">
        <v>0</v>
      </c>
      <c r="E108" s="145">
        <v>0</v>
      </c>
      <c r="F108" s="146"/>
      <c r="G108" s="69">
        <v>0</v>
      </c>
      <c r="H108" s="6">
        <v>0</v>
      </c>
      <c r="I108" s="145">
        <v>0</v>
      </c>
      <c r="J108" s="179"/>
      <c r="K108" s="146"/>
      <c r="L108" s="6">
        <v>0</v>
      </c>
      <c r="M108" s="6">
        <v>0</v>
      </c>
      <c r="N108" s="155"/>
      <c r="P108">
        <v>19</v>
      </c>
    </row>
    <row r="109" spans="1:16" ht="20.100000000000001" customHeight="1">
      <c r="A109" s="166" t="s">
        <v>57</v>
      </c>
      <c r="B109" s="166" t="s">
        <v>16</v>
      </c>
      <c r="C109" s="1" t="s">
        <v>14</v>
      </c>
      <c r="D109" s="11">
        <f>E109</f>
        <v>0</v>
      </c>
      <c r="E109" s="147">
        <v>0</v>
      </c>
      <c r="F109" s="148"/>
      <c r="G109" s="66">
        <v>0</v>
      </c>
      <c r="H109" s="7">
        <v>0</v>
      </c>
      <c r="I109" s="159">
        <v>0</v>
      </c>
      <c r="J109" s="207"/>
      <c r="K109" s="160"/>
      <c r="L109" s="7">
        <v>0</v>
      </c>
      <c r="M109" s="7">
        <v>0</v>
      </c>
      <c r="N109" s="153" t="s">
        <v>56</v>
      </c>
    </row>
    <row r="110" spans="1:16" ht="25.5" customHeight="1">
      <c r="A110" s="157"/>
      <c r="B110" s="157"/>
      <c r="C110" s="2" t="s">
        <v>17</v>
      </c>
      <c r="D110" s="7">
        <v>0</v>
      </c>
      <c r="E110" s="145">
        <v>0</v>
      </c>
      <c r="F110" s="146"/>
      <c r="G110" s="69">
        <v>0</v>
      </c>
      <c r="H110" s="6">
        <v>0</v>
      </c>
      <c r="I110" s="145">
        <v>0</v>
      </c>
      <c r="J110" s="179"/>
      <c r="K110" s="146"/>
      <c r="L110" s="6">
        <v>0</v>
      </c>
      <c r="M110" s="6">
        <v>0</v>
      </c>
      <c r="N110" s="154"/>
    </row>
    <row r="111" spans="1:16" ht="21" customHeight="1">
      <c r="A111" s="157"/>
      <c r="B111" s="157"/>
      <c r="C111" s="1" t="s">
        <v>25</v>
      </c>
      <c r="D111" s="7">
        <v>0</v>
      </c>
      <c r="E111" s="145">
        <v>0</v>
      </c>
      <c r="F111" s="146"/>
      <c r="G111" s="69">
        <v>0</v>
      </c>
      <c r="H111" s="6">
        <v>0</v>
      </c>
      <c r="I111" s="145">
        <v>0</v>
      </c>
      <c r="J111" s="179"/>
      <c r="K111" s="146"/>
      <c r="L111" s="6">
        <v>0</v>
      </c>
      <c r="M111" s="6">
        <v>0</v>
      </c>
      <c r="N111" s="154"/>
    </row>
    <row r="112" spans="1:16" ht="50.25" customHeight="1">
      <c r="A112" s="157"/>
      <c r="B112" s="157"/>
      <c r="C112" s="2" t="s">
        <v>20</v>
      </c>
      <c r="D112" s="11">
        <f>E112</f>
        <v>0</v>
      </c>
      <c r="E112" s="164">
        <v>0</v>
      </c>
      <c r="F112" s="165"/>
      <c r="G112" s="69">
        <v>0</v>
      </c>
      <c r="H112" s="6">
        <v>0</v>
      </c>
      <c r="I112" s="145">
        <v>0</v>
      </c>
      <c r="J112" s="179"/>
      <c r="K112" s="146"/>
      <c r="L112" s="6">
        <v>0</v>
      </c>
      <c r="M112" s="6">
        <v>0</v>
      </c>
      <c r="N112" s="154"/>
    </row>
    <row r="113" spans="1:16" ht="25.5" customHeight="1">
      <c r="A113" s="173"/>
      <c r="B113" s="173"/>
      <c r="C113" s="2" t="s">
        <v>26</v>
      </c>
      <c r="D113" s="7">
        <v>0</v>
      </c>
      <c r="E113" s="145">
        <v>0</v>
      </c>
      <c r="F113" s="146"/>
      <c r="G113" s="69">
        <v>0</v>
      </c>
      <c r="H113" s="6">
        <v>0</v>
      </c>
      <c r="I113" s="145">
        <v>0</v>
      </c>
      <c r="J113" s="179"/>
      <c r="K113" s="146"/>
      <c r="L113" s="6">
        <v>0</v>
      </c>
      <c r="M113" s="6">
        <v>0</v>
      </c>
      <c r="N113" s="155"/>
      <c r="P113">
        <v>20</v>
      </c>
    </row>
    <row r="114" spans="1:16" ht="23.1" customHeight="1">
      <c r="A114" s="206" t="s">
        <v>58</v>
      </c>
      <c r="B114" s="189" t="s">
        <v>156</v>
      </c>
      <c r="C114" s="20" t="s">
        <v>14</v>
      </c>
      <c r="D114" s="11">
        <f>SUM(E114:M114)</f>
        <v>36253</v>
      </c>
      <c r="E114" s="147">
        <f>E116</f>
        <v>5545.7</v>
      </c>
      <c r="F114" s="148"/>
      <c r="G114" s="65">
        <f>G116</f>
        <v>5913.6</v>
      </c>
      <c r="H114" s="11">
        <f>H116</f>
        <v>5903.3</v>
      </c>
      <c r="I114" s="147">
        <f>I116</f>
        <v>5401.4</v>
      </c>
      <c r="J114" s="182"/>
      <c r="K114" s="148"/>
      <c r="L114" s="11">
        <v>6744.5</v>
      </c>
      <c r="M114" s="11">
        <v>6744.5</v>
      </c>
      <c r="N114" s="153" t="s">
        <v>59</v>
      </c>
    </row>
    <row r="115" spans="1:16" ht="25.5" customHeight="1">
      <c r="A115" s="208"/>
      <c r="B115" s="177"/>
      <c r="C115" s="19" t="s">
        <v>17</v>
      </c>
      <c r="D115" s="7">
        <v>0</v>
      </c>
      <c r="E115" s="145">
        <v>0</v>
      </c>
      <c r="F115" s="146"/>
      <c r="G115" s="69">
        <v>0</v>
      </c>
      <c r="H115" s="6">
        <v>0</v>
      </c>
      <c r="I115" s="145">
        <v>0</v>
      </c>
      <c r="J115" s="179"/>
      <c r="K115" s="146"/>
      <c r="L115" s="40">
        <v>0</v>
      </c>
      <c r="M115" s="40">
        <v>0</v>
      </c>
      <c r="N115" s="154"/>
    </row>
    <row r="116" spans="1:16" ht="21" customHeight="1">
      <c r="A116" s="208"/>
      <c r="B116" s="177"/>
      <c r="C116" s="20" t="s">
        <v>25</v>
      </c>
      <c r="D116" s="11">
        <f>E116+G116+H116+I116+L116+M116</f>
        <v>36253</v>
      </c>
      <c r="E116" s="209">
        <f>4560-400+1385.7</f>
        <v>5545.7</v>
      </c>
      <c r="F116" s="210"/>
      <c r="G116" s="79">
        <f>4500-300+1713.6</f>
        <v>5913.6</v>
      </c>
      <c r="H116" s="31">
        <f>6200-876.7+580</f>
        <v>5903.3</v>
      </c>
      <c r="I116" s="211">
        <v>5401.4</v>
      </c>
      <c r="J116" s="212"/>
      <c r="K116" s="213"/>
      <c r="L116" s="31">
        <v>6744.5</v>
      </c>
      <c r="M116" s="31">
        <v>6744.5</v>
      </c>
      <c r="N116" s="154"/>
    </row>
    <row r="117" spans="1:16" ht="50.25" customHeight="1">
      <c r="A117" s="208"/>
      <c r="B117" s="177"/>
      <c r="C117" s="19" t="s">
        <v>20</v>
      </c>
      <c r="D117" s="7">
        <v>0</v>
      </c>
      <c r="E117" s="145">
        <v>0</v>
      </c>
      <c r="F117" s="146"/>
      <c r="G117" s="69">
        <v>0</v>
      </c>
      <c r="H117" s="6">
        <v>0</v>
      </c>
      <c r="I117" s="145">
        <v>0</v>
      </c>
      <c r="J117" s="179"/>
      <c r="K117" s="146"/>
      <c r="L117" s="6">
        <v>0</v>
      </c>
      <c r="M117" s="6">
        <v>0</v>
      </c>
      <c r="N117" s="155"/>
    </row>
    <row r="118" spans="1:16" ht="50.25" customHeight="1">
      <c r="A118" s="37" t="s">
        <v>60</v>
      </c>
      <c r="B118" s="28"/>
      <c r="C118" s="20" t="s">
        <v>21</v>
      </c>
      <c r="D118" s="7">
        <v>0</v>
      </c>
      <c r="E118" s="145">
        <v>0</v>
      </c>
      <c r="F118" s="146"/>
      <c r="G118" s="69">
        <v>0</v>
      </c>
      <c r="H118" s="6">
        <v>0</v>
      </c>
      <c r="I118" s="145">
        <v>0</v>
      </c>
      <c r="J118" s="179"/>
      <c r="K118" s="146"/>
      <c r="L118" s="6">
        <v>0</v>
      </c>
      <c r="M118" s="6">
        <v>0</v>
      </c>
      <c r="N118" s="2"/>
      <c r="P118">
        <v>21</v>
      </c>
    </row>
    <row r="119" spans="1:16" ht="50.1" customHeight="1">
      <c r="A119" s="181" t="s">
        <v>61</v>
      </c>
      <c r="B119" s="181" t="s">
        <v>163</v>
      </c>
      <c r="C119" s="1" t="s">
        <v>14</v>
      </c>
      <c r="D119" s="11">
        <f>E119+G119+H119+I119</f>
        <v>129.5</v>
      </c>
      <c r="E119" s="147">
        <f>E122</f>
        <v>3.8</v>
      </c>
      <c r="F119" s="148"/>
      <c r="G119" s="65">
        <f>G122</f>
        <v>27.4</v>
      </c>
      <c r="H119" s="11">
        <f>H122</f>
        <v>72.800000000000011</v>
      </c>
      <c r="I119" s="147">
        <f>I122</f>
        <v>25.5</v>
      </c>
      <c r="J119" s="182"/>
      <c r="K119" s="148"/>
      <c r="L119" s="11">
        <v>0</v>
      </c>
      <c r="M119" s="11">
        <v>0</v>
      </c>
      <c r="N119" s="153" t="s">
        <v>62</v>
      </c>
    </row>
    <row r="120" spans="1:16" ht="21" customHeight="1">
      <c r="A120" s="157"/>
      <c r="B120" s="157"/>
      <c r="C120" s="1" t="s">
        <v>24</v>
      </c>
      <c r="D120" s="11">
        <v>0</v>
      </c>
      <c r="E120" s="147">
        <v>0</v>
      </c>
      <c r="F120" s="148"/>
      <c r="G120" s="65">
        <v>0</v>
      </c>
      <c r="H120" s="11">
        <v>0</v>
      </c>
      <c r="I120" s="147">
        <v>0</v>
      </c>
      <c r="J120" s="182"/>
      <c r="K120" s="148"/>
      <c r="L120" s="11">
        <v>0</v>
      </c>
      <c r="M120" s="11">
        <v>0</v>
      </c>
      <c r="N120" s="154"/>
    </row>
    <row r="121" spans="1:16" ht="21.9" customHeight="1">
      <c r="A121" s="157"/>
      <c r="B121" s="157"/>
      <c r="C121" s="1" t="s">
        <v>25</v>
      </c>
      <c r="D121" s="11">
        <v>0</v>
      </c>
      <c r="E121" s="164">
        <v>0</v>
      </c>
      <c r="F121" s="165"/>
      <c r="G121" s="70">
        <v>0</v>
      </c>
      <c r="H121" s="12">
        <v>0</v>
      </c>
      <c r="I121" s="164">
        <v>0</v>
      </c>
      <c r="J121" s="214"/>
      <c r="K121" s="165"/>
      <c r="L121" s="12">
        <v>0</v>
      </c>
      <c r="M121" s="12">
        <v>0</v>
      </c>
      <c r="N121" s="154"/>
    </row>
    <row r="122" spans="1:16" ht="46.5" customHeight="1">
      <c r="A122" s="157"/>
      <c r="B122" s="157"/>
      <c r="C122" s="2" t="s">
        <v>20</v>
      </c>
      <c r="D122" s="11">
        <f>E122+G122+H122+I122</f>
        <v>129.5</v>
      </c>
      <c r="E122" s="164">
        <v>3.8</v>
      </c>
      <c r="F122" s="165"/>
      <c r="G122" s="70">
        <v>27.4</v>
      </c>
      <c r="H122" s="12">
        <f>88.4-15.6</f>
        <v>72.800000000000011</v>
      </c>
      <c r="I122" s="183">
        <v>25.5</v>
      </c>
      <c r="J122" s="184"/>
      <c r="K122" s="196"/>
      <c r="L122" s="12">
        <v>0</v>
      </c>
      <c r="M122" s="12">
        <v>0</v>
      </c>
      <c r="N122" s="154"/>
    </row>
    <row r="123" spans="1:16" ht="38.25" customHeight="1">
      <c r="A123" s="158"/>
      <c r="B123" s="158"/>
      <c r="C123" s="1" t="s">
        <v>21</v>
      </c>
      <c r="D123" s="11">
        <v>0</v>
      </c>
      <c r="E123" s="164">
        <v>0</v>
      </c>
      <c r="F123" s="165"/>
      <c r="G123" s="70">
        <v>0</v>
      </c>
      <c r="H123" s="12">
        <v>0</v>
      </c>
      <c r="I123" s="164">
        <v>0</v>
      </c>
      <c r="J123" s="214"/>
      <c r="K123" s="165"/>
      <c r="L123" s="12">
        <v>0</v>
      </c>
      <c r="M123" s="12">
        <v>0</v>
      </c>
      <c r="N123" s="155"/>
      <c r="P123">
        <v>22</v>
      </c>
    </row>
    <row r="124" spans="1:16" ht="18.899999999999999" customHeight="1">
      <c r="A124" s="166" t="s">
        <v>63</v>
      </c>
      <c r="B124" s="156" t="s">
        <v>164</v>
      </c>
      <c r="C124" s="48" t="s">
        <v>147</v>
      </c>
      <c r="D124" s="11">
        <f>D127</f>
        <v>1825.8</v>
      </c>
      <c r="E124" s="147">
        <f>E127</f>
        <v>1345.1</v>
      </c>
      <c r="F124" s="148"/>
      <c r="G124" s="65">
        <f>G127</f>
        <v>480.7</v>
      </c>
      <c r="H124" s="11">
        <v>0</v>
      </c>
      <c r="I124" s="147">
        <v>0</v>
      </c>
      <c r="J124" s="182"/>
      <c r="K124" s="148"/>
      <c r="L124" s="11">
        <v>0</v>
      </c>
      <c r="M124" s="11">
        <v>0</v>
      </c>
      <c r="N124" s="166" t="s">
        <v>64</v>
      </c>
    </row>
    <row r="125" spans="1:16" ht="21.9" customHeight="1">
      <c r="A125" s="157"/>
      <c r="B125" s="157"/>
      <c r="C125" s="48" t="s">
        <v>148</v>
      </c>
      <c r="D125" s="11">
        <v>0</v>
      </c>
      <c r="E125" s="164">
        <v>0</v>
      </c>
      <c r="F125" s="165"/>
      <c r="G125" s="70">
        <v>0</v>
      </c>
      <c r="H125" s="12">
        <v>0</v>
      </c>
      <c r="I125" s="164">
        <v>0</v>
      </c>
      <c r="J125" s="214"/>
      <c r="K125" s="165"/>
      <c r="L125" s="12">
        <v>0</v>
      </c>
      <c r="M125" s="12">
        <v>0</v>
      </c>
      <c r="N125" s="157"/>
    </row>
    <row r="126" spans="1:16" ht="20.100000000000001" customHeight="1">
      <c r="A126" s="157"/>
      <c r="B126" s="157"/>
      <c r="C126" s="48" t="s">
        <v>149</v>
      </c>
      <c r="D126" s="11">
        <v>0</v>
      </c>
      <c r="E126" s="164">
        <v>0</v>
      </c>
      <c r="F126" s="165"/>
      <c r="G126" s="70">
        <v>0</v>
      </c>
      <c r="H126" s="12">
        <v>0</v>
      </c>
      <c r="I126" s="164">
        <v>0</v>
      </c>
      <c r="J126" s="214"/>
      <c r="K126" s="165"/>
      <c r="L126" s="12">
        <v>0</v>
      </c>
      <c r="M126" s="12">
        <v>0</v>
      </c>
      <c r="N126" s="157"/>
    </row>
    <row r="127" spans="1:16" ht="48.75" customHeight="1">
      <c r="A127" s="157"/>
      <c r="B127" s="157"/>
      <c r="C127" s="48" t="s">
        <v>20</v>
      </c>
      <c r="D127" s="11">
        <f>E127+G127</f>
        <v>1825.8</v>
      </c>
      <c r="E127" s="164">
        <v>1345.1</v>
      </c>
      <c r="F127" s="165"/>
      <c r="G127" s="70">
        <v>480.7</v>
      </c>
      <c r="H127" s="12">
        <v>0</v>
      </c>
      <c r="I127" s="164">
        <v>0</v>
      </c>
      <c r="J127" s="214"/>
      <c r="K127" s="165"/>
      <c r="L127" s="12">
        <v>0</v>
      </c>
      <c r="M127" s="12">
        <v>0</v>
      </c>
      <c r="N127" s="157"/>
    </row>
    <row r="128" spans="1:16" ht="25.5" customHeight="1">
      <c r="A128" s="158"/>
      <c r="B128" s="158"/>
      <c r="C128" s="48" t="s">
        <v>151</v>
      </c>
      <c r="D128" s="11">
        <v>0</v>
      </c>
      <c r="E128" s="164">
        <v>0</v>
      </c>
      <c r="F128" s="165"/>
      <c r="G128" s="70">
        <v>0</v>
      </c>
      <c r="H128" s="12">
        <v>0</v>
      </c>
      <c r="I128" s="164">
        <v>0</v>
      </c>
      <c r="J128" s="214"/>
      <c r="K128" s="165"/>
      <c r="L128" s="12">
        <v>0</v>
      </c>
      <c r="M128" s="12">
        <v>0</v>
      </c>
      <c r="N128" s="158"/>
      <c r="P128">
        <v>23</v>
      </c>
    </row>
    <row r="129" spans="1:16" ht="21" customHeight="1">
      <c r="A129" s="166" t="s">
        <v>146</v>
      </c>
      <c r="B129" s="193" t="s">
        <v>156</v>
      </c>
      <c r="C129" s="1" t="s">
        <v>147</v>
      </c>
      <c r="D129" s="11">
        <f>F129+G129+H129+J129+L129</f>
        <v>296</v>
      </c>
      <c r="E129" s="44"/>
      <c r="F129" s="53">
        <f>F130+F131+F132+F133</f>
        <v>296</v>
      </c>
      <c r="G129" s="76">
        <f t="shared" ref="G129:M129" si="0">G130+G131+G132+G133</f>
        <v>0</v>
      </c>
      <c r="H129" s="45">
        <f t="shared" si="0"/>
        <v>0</v>
      </c>
      <c r="I129" s="45">
        <f t="shared" si="0"/>
        <v>0</v>
      </c>
      <c r="J129" s="45">
        <f t="shared" si="0"/>
        <v>0</v>
      </c>
      <c r="K129" s="45">
        <f t="shared" si="0"/>
        <v>0</v>
      </c>
      <c r="L129" s="45">
        <f t="shared" si="0"/>
        <v>0</v>
      </c>
      <c r="M129" s="94">
        <f t="shared" si="0"/>
        <v>0</v>
      </c>
      <c r="N129" s="46"/>
    </row>
    <row r="130" spans="1:16" ht="17.25" customHeight="1">
      <c r="A130" s="157"/>
      <c r="B130" s="194"/>
      <c r="C130" s="1" t="s">
        <v>148</v>
      </c>
      <c r="D130" s="7">
        <f t="shared" ref="D130:D133" si="1">F130+G130+H130+J130+L130</f>
        <v>0</v>
      </c>
      <c r="E130" s="44"/>
      <c r="F130" s="51">
        <v>0</v>
      </c>
      <c r="G130" s="69">
        <v>0</v>
      </c>
      <c r="H130" s="6">
        <v>0</v>
      </c>
      <c r="I130" s="44"/>
      <c r="J130" s="47">
        <v>0</v>
      </c>
      <c r="K130" s="45"/>
      <c r="L130" s="6">
        <v>0</v>
      </c>
      <c r="M130" s="6">
        <v>0</v>
      </c>
      <c r="N130" s="46"/>
    </row>
    <row r="131" spans="1:16" ht="16.5" customHeight="1">
      <c r="A131" s="157"/>
      <c r="B131" s="194"/>
      <c r="C131" s="1" t="s">
        <v>149</v>
      </c>
      <c r="D131" s="11">
        <f t="shared" si="1"/>
        <v>296</v>
      </c>
      <c r="E131" s="44"/>
      <c r="F131" s="52">
        <v>296</v>
      </c>
      <c r="G131" s="69">
        <v>0</v>
      </c>
      <c r="H131" s="6">
        <v>0</v>
      </c>
      <c r="I131" s="44"/>
      <c r="J131" s="47">
        <v>0</v>
      </c>
      <c r="K131" s="45"/>
      <c r="L131" s="6">
        <v>0</v>
      </c>
      <c r="M131" s="6">
        <v>0</v>
      </c>
      <c r="N131" s="50"/>
    </row>
    <row r="132" spans="1:16" ht="51" customHeight="1">
      <c r="A132" s="157"/>
      <c r="B132" s="194"/>
      <c r="C132" s="1" t="s">
        <v>150</v>
      </c>
      <c r="D132" s="7">
        <f t="shared" si="1"/>
        <v>0</v>
      </c>
      <c r="E132" s="44"/>
      <c r="F132" s="51">
        <v>0</v>
      </c>
      <c r="G132" s="69">
        <v>0</v>
      </c>
      <c r="H132" s="6">
        <v>0</v>
      </c>
      <c r="I132" s="44"/>
      <c r="J132" s="47">
        <v>0</v>
      </c>
      <c r="K132" s="45"/>
      <c r="L132" s="6">
        <v>0</v>
      </c>
      <c r="M132" s="6">
        <v>0</v>
      </c>
      <c r="N132" s="46"/>
    </row>
    <row r="133" spans="1:16" ht="27" customHeight="1">
      <c r="A133" s="158"/>
      <c r="B133" s="195"/>
      <c r="C133" s="1" t="s">
        <v>151</v>
      </c>
      <c r="D133" s="7">
        <f t="shared" si="1"/>
        <v>0</v>
      </c>
      <c r="E133" s="44"/>
      <c r="F133" s="51">
        <v>0</v>
      </c>
      <c r="G133" s="69">
        <v>0</v>
      </c>
      <c r="H133" s="6">
        <v>0</v>
      </c>
      <c r="I133" s="44"/>
      <c r="J133" s="47">
        <v>0</v>
      </c>
      <c r="K133" s="45"/>
      <c r="L133" s="6">
        <v>0</v>
      </c>
      <c r="M133" s="6">
        <v>0</v>
      </c>
      <c r="N133" s="46"/>
      <c r="P133">
        <v>24</v>
      </c>
    </row>
    <row r="134" spans="1:16" ht="23.1" customHeight="1">
      <c r="A134" s="9" t="s">
        <v>65</v>
      </c>
      <c r="B134" s="13"/>
      <c r="C134" s="13"/>
      <c r="D134" s="11">
        <f>D104+D109+D114+D119+D124+D129</f>
        <v>38558.600000000006</v>
      </c>
      <c r="E134" s="147">
        <f>E104+E109+E114+E119+E124+F129</f>
        <v>7244.9</v>
      </c>
      <c r="F134" s="148"/>
      <c r="G134" s="65">
        <f>G114+G119+G124+G129</f>
        <v>6421.7</v>
      </c>
      <c r="H134" s="11">
        <f>H116+H122</f>
        <v>5976.1</v>
      </c>
      <c r="I134" s="147">
        <f>I114+I119</f>
        <v>5426.9</v>
      </c>
      <c r="J134" s="182"/>
      <c r="K134" s="148"/>
      <c r="L134" s="11">
        <v>6744.5</v>
      </c>
      <c r="M134" s="11">
        <v>6744.5</v>
      </c>
      <c r="N134" s="27"/>
    </row>
    <row r="135" spans="1:16" ht="21.9" customHeight="1">
      <c r="A135" s="9" t="s">
        <v>66</v>
      </c>
      <c r="B135" s="13"/>
      <c r="C135" s="9" t="s">
        <v>67</v>
      </c>
      <c r="D135" s="11">
        <f>E135+G135+H135+I135+L135+M135</f>
        <v>989014.4</v>
      </c>
      <c r="E135" s="147">
        <f>E137+E138</f>
        <v>149766</v>
      </c>
      <c r="F135" s="148"/>
      <c r="G135" s="65">
        <f>G137+G138</f>
        <v>168027.9</v>
      </c>
      <c r="H135" s="11">
        <f>H137+H138</f>
        <v>166699.40000000002</v>
      </c>
      <c r="I135" s="147">
        <f>I137+I138</f>
        <v>172152.09999999998</v>
      </c>
      <c r="J135" s="182"/>
      <c r="K135" s="148"/>
      <c r="L135" s="11">
        <v>166184.5</v>
      </c>
      <c r="M135" s="11">
        <v>166184.5</v>
      </c>
      <c r="N135" s="27"/>
    </row>
    <row r="136" spans="1:16" ht="27" customHeight="1">
      <c r="A136" s="13"/>
      <c r="B136" s="13"/>
      <c r="C136" s="9" t="s">
        <v>68</v>
      </c>
      <c r="D136" s="7">
        <v>0</v>
      </c>
      <c r="E136" s="159">
        <v>0</v>
      </c>
      <c r="F136" s="160"/>
      <c r="G136" s="66">
        <v>0</v>
      </c>
      <c r="H136" s="7">
        <v>0</v>
      </c>
      <c r="I136" s="159">
        <v>0</v>
      </c>
      <c r="J136" s="207"/>
      <c r="K136" s="160"/>
      <c r="L136" s="7">
        <v>0</v>
      </c>
      <c r="M136" s="7">
        <v>0</v>
      </c>
      <c r="N136" s="13"/>
    </row>
    <row r="137" spans="1:16" ht="21" customHeight="1">
      <c r="A137" s="13"/>
      <c r="B137" s="27"/>
      <c r="C137" s="9" t="s">
        <v>69</v>
      </c>
      <c r="D137" s="11">
        <f>E137+G137+H137+I137+L137+M137</f>
        <v>653767.9</v>
      </c>
      <c r="E137" s="147">
        <f>E10+E48+E116+E33+E84+F131+E53</f>
        <v>100401.29999999997</v>
      </c>
      <c r="F137" s="148"/>
      <c r="G137" s="65">
        <f>G10+G48+G116+G23+G84+G73</f>
        <v>114687.5</v>
      </c>
      <c r="H137" s="11">
        <f>H10+H48+H116+H18+H38+T105+H68+H63</f>
        <v>109779.40000000001</v>
      </c>
      <c r="I137" s="147">
        <f>J10+J48+I116</f>
        <v>116393.09999999999</v>
      </c>
      <c r="J137" s="182"/>
      <c r="K137" s="148"/>
      <c r="L137" s="11">
        <v>106253.3</v>
      </c>
      <c r="M137" s="11">
        <v>106253.3</v>
      </c>
      <c r="N137" s="13"/>
    </row>
    <row r="138" spans="1:16" ht="48" customHeight="1">
      <c r="A138" s="2"/>
      <c r="B138" s="2"/>
      <c r="C138" s="2" t="s">
        <v>70</v>
      </c>
      <c r="D138" s="11">
        <f>E138+G138+H138+I138+L138+M138</f>
        <v>335246.5</v>
      </c>
      <c r="E138" s="147">
        <f>E12+E34+E74+E78+E85+E100+E122+E127+E54+E39+E112+E107</f>
        <v>49364.700000000019</v>
      </c>
      <c r="F138" s="148"/>
      <c r="G138" s="65">
        <f>G12+G74+G100+G24+G122+G85+G44+G78+G59+G39+G29+G64+G127</f>
        <v>53340.399999999987</v>
      </c>
      <c r="H138" s="65">
        <f>H12+H74+H100+H24+H122+H85+H44+H78+H59+H39+H29+H64+H127+H69</f>
        <v>56920.000000000007</v>
      </c>
      <c r="I138" s="147">
        <f>J12+J74+J100+I122</f>
        <v>55759</v>
      </c>
      <c r="J138" s="182"/>
      <c r="K138" s="148"/>
      <c r="L138" s="11">
        <v>59931.199999999997</v>
      </c>
      <c r="M138" s="11">
        <v>59931.199999999997</v>
      </c>
      <c r="N138" s="2"/>
    </row>
    <row r="139" spans="1:16" ht="28.5" customHeight="1">
      <c r="A139" s="13"/>
      <c r="B139" s="13"/>
      <c r="C139" s="9" t="s">
        <v>71</v>
      </c>
      <c r="D139" s="7">
        <v>0</v>
      </c>
      <c r="E139" s="159">
        <v>0</v>
      </c>
      <c r="F139" s="160"/>
      <c r="G139" s="66">
        <v>0</v>
      </c>
      <c r="H139" s="7">
        <v>0</v>
      </c>
      <c r="I139" s="159">
        <v>0</v>
      </c>
      <c r="J139" s="207"/>
      <c r="K139" s="160"/>
      <c r="L139" s="7">
        <v>0</v>
      </c>
      <c r="M139" s="7">
        <v>0</v>
      </c>
      <c r="N139" s="13"/>
    </row>
    <row r="140" spans="1:16" s="67" customFormat="1" ht="21.75" customHeight="1">
      <c r="A140" s="215" t="s">
        <v>193</v>
      </c>
      <c r="B140" s="216"/>
      <c r="C140" s="216"/>
      <c r="D140" s="216"/>
      <c r="E140" s="216"/>
      <c r="F140" s="216"/>
      <c r="G140" s="216"/>
      <c r="H140" s="216"/>
      <c r="I140" s="216"/>
      <c r="J140" s="216"/>
      <c r="K140" s="216"/>
      <c r="L140" s="216"/>
      <c r="M140" s="216"/>
      <c r="N140" s="217"/>
    </row>
    <row r="141" spans="1:16" ht="15.9" customHeight="1">
      <c r="A141" s="149" t="s">
        <v>72</v>
      </c>
      <c r="B141" s="150"/>
      <c r="C141" s="150"/>
      <c r="D141" s="150"/>
      <c r="E141" s="150"/>
      <c r="F141" s="150"/>
      <c r="G141" s="150"/>
      <c r="H141" s="150"/>
      <c r="I141" s="150"/>
      <c r="J141" s="150"/>
      <c r="K141" s="150"/>
      <c r="L141" s="150"/>
      <c r="M141" s="151"/>
      <c r="N141" s="152"/>
    </row>
    <row r="142" spans="1:16" ht="15.9" customHeight="1">
      <c r="A142" s="166" t="s">
        <v>73</v>
      </c>
      <c r="B142" s="153" t="s">
        <v>74</v>
      </c>
      <c r="C142" s="9" t="s">
        <v>67</v>
      </c>
      <c r="D142" s="11">
        <f>E142+G142+H142+I142+K142+M142</f>
        <v>2122627.7000000002</v>
      </c>
      <c r="E142" s="147">
        <f>E144+E146+E143</f>
        <v>331985.80000000005</v>
      </c>
      <c r="F142" s="148"/>
      <c r="G142" s="65">
        <f>G144+G146+G143</f>
        <v>338243.60000000003</v>
      </c>
      <c r="H142" s="11">
        <f>H144+H146+H143</f>
        <v>351821.4</v>
      </c>
      <c r="I142" s="147">
        <f>I144+I146+I143</f>
        <v>378559.3</v>
      </c>
      <c r="J142" s="148"/>
      <c r="K142" s="147">
        <f>K144+K146</f>
        <v>363817.6</v>
      </c>
      <c r="L142" s="182"/>
      <c r="M142" s="112">
        <f>M144+M146</f>
        <v>358200</v>
      </c>
      <c r="N142" s="167" t="s">
        <v>75</v>
      </c>
    </row>
    <row r="143" spans="1:16" ht="21.9" customHeight="1">
      <c r="A143" s="157"/>
      <c r="B143" s="154"/>
      <c r="C143" s="1" t="s">
        <v>24</v>
      </c>
      <c r="D143" s="11">
        <f>E143+G143+H143+I143</f>
        <v>59200.3</v>
      </c>
      <c r="E143" s="218">
        <f>15770.5+600</f>
        <v>16370.5</v>
      </c>
      <c r="F143" s="219"/>
      <c r="G143" s="79">
        <f>14887.4+300</f>
        <v>15187.4</v>
      </c>
      <c r="H143" s="79">
        <f>13751.8+264.9</f>
        <v>14016.699999999999</v>
      </c>
      <c r="I143" s="211">
        <v>13625.7</v>
      </c>
      <c r="J143" s="213"/>
      <c r="K143" s="220">
        <v>0</v>
      </c>
      <c r="L143" s="221"/>
      <c r="M143" s="118">
        <v>0</v>
      </c>
      <c r="N143" s="168"/>
    </row>
    <row r="144" spans="1:16" ht="27" customHeight="1">
      <c r="A144" s="157"/>
      <c r="B144" s="154"/>
      <c r="C144" s="1" t="s">
        <v>18</v>
      </c>
      <c r="D144" s="11">
        <f>E144+G144+H144+I144+K144+M144</f>
        <v>1421737.9</v>
      </c>
      <c r="E144" s="185">
        <f>216097.7+138.4-929.8+1250</f>
        <v>216556.30000000002</v>
      </c>
      <c r="F144" s="186"/>
      <c r="G144" s="70">
        <v>222688.1</v>
      </c>
      <c r="H144" s="70">
        <f>218730.7+1825.8+8120.5+5.4</f>
        <v>228682.4</v>
      </c>
      <c r="I144" s="183">
        <v>248589.6</v>
      </c>
      <c r="J144" s="196"/>
      <c r="K144" s="164">
        <v>255021.5</v>
      </c>
      <c r="L144" s="214"/>
      <c r="M144" s="114">
        <v>250200</v>
      </c>
      <c r="N144" s="168"/>
    </row>
    <row r="145" spans="1:17" ht="27.9" customHeight="1">
      <c r="A145" s="157"/>
      <c r="B145" s="154"/>
      <c r="C145" s="1" t="s">
        <v>19</v>
      </c>
      <c r="D145" s="7">
        <v>0</v>
      </c>
      <c r="E145" s="222">
        <v>0</v>
      </c>
      <c r="F145" s="223"/>
      <c r="G145" s="69">
        <v>0</v>
      </c>
      <c r="H145" s="69">
        <v>0</v>
      </c>
      <c r="I145" s="145">
        <v>0</v>
      </c>
      <c r="J145" s="146"/>
      <c r="K145" s="220">
        <v>0</v>
      </c>
      <c r="L145" s="221"/>
      <c r="M145" s="118">
        <v>0</v>
      </c>
      <c r="N145" s="168"/>
    </row>
    <row r="146" spans="1:17" ht="48.75" customHeight="1">
      <c r="A146" s="157"/>
      <c r="B146" s="154"/>
      <c r="C146" s="2" t="s">
        <v>20</v>
      </c>
      <c r="D146" s="11">
        <f>E146+G146+H146+I146+K146+M146</f>
        <v>641689.5</v>
      </c>
      <c r="E146" s="185">
        <f>99244.9+42+576.1-804</f>
        <v>99059</v>
      </c>
      <c r="F146" s="186"/>
      <c r="G146" s="70">
        <v>100368.1</v>
      </c>
      <c r="H146" s="70">
        <f>109122.3</f>
        <v>109122.3</v>
      </c>
      <c r="I146" s="183">
        <v>116344</v>
      </c>
      <c r="J146" s="196"/>
      <c r="K146" s="164">
        <v>108796.1</v>
      </c>
      <c r="L146" s="214"/>
      <c r="M146" s="114">
        <v>108000</v>
      </c>
      <c r="N146" s="168"/>
    </row>
    <row r="147" spans="1:17" ht="38.25" customHeight="1">
      <c r="A147" s="158"/>
      <c r="B147" s="155"/>
      <c r="C147" s="1" t="s">
        <v>21</v>
      </c>
      <c r="D147" s="7">
        <v>0</v>
      </c>
      <c r="E147" s="222">
        <v>0</v>
      </c>
      <c r="F147" s="223"/>
      <c r="G147" s="69">
        <v>0</v>
      </c>
      <c r="H147" s="6">
        <v>0</v>
      </c>
      <c r="I147" s="145">
        <v>0</v>
      </c>
      <c r="J147" s="146"/>
      <c r="K147" s="145">
        <v>0</v>
      </c>
      <c r="L147" s="179"/>
      <c r="M147" s="113">
        <v>0</v>
      </c>
      <c r="N147" s="169"/>
      <c r="P147">
        <v>1</v>
      </c>
    </row>
    <row r="148" spans="1:17" ht="15" customHeight="1">
      <c r="A148" s="166" t="s">
        <v>76</v>
      </c>
      <c r="B148" s="153" t="s">
        <v>77</v>
      </c>
      <c r="C148" s="9" t="s">
        <v>67</v>
      </c>
      <c r="D148" s="11">
        <f>E148+G148+H148+I148+K148+M148</f>
        <v>192123</v>
      </c>
      <c r="E148" s="225">
        <f>E152</f>
        <v>30254.9</v>
      </c>
      <c r="F148" s="226"/>
      <c r="G148" s="65">
        <f>G152</f>
        <v>31190.5</v>
      </c>
      <c r="H148" s="11">
        <f>H152</f>
        <v>31681.5</v>
      </c>
      <c r="I148" s="147">
        <f>I152</f>
        <v>33009</v>
      </c>
      <c r="J148" s="148"/>
      <c r="K148" s="147">
        <v>32987.1</v>
      </c>
      <c r="L148" s="182"/>
      <c r="M148" s="112">
        <f>M152</f>
        <v>33000</v>
      </c>
      <c r="N148" s="161" t="s">
        <v>78</v>
      </c>
    </row>
    <row r="149" spans="1:17" ht="25.5" customHeight="1">
      <c r="A149" s="157"/>
      <c r="B149" s="154"/>
      <c r="C149" s="2" t="s">
        <v>17</v>
      </c>
      <c r="D149" s="7">
        <v>0</v>
      </c>
      <c r="E149" s="222">
        <v>0</v>
      </c>
      <c r="F149" s="223"/>
      <c r="G149" s="69">
        <v>0</v>
      </c>
      <c r="H149" s="6">
        <v>0</v>
      </c>
      <c r="I149" s="145">
        <v>0</v>
      </c>
      <c r="J149" s="146"/>
      <c r="K149" s="145">
        <v>0</v>
      </c>
      <c r="L149" s="179"/>
      <c r="M149" s="113">
        <v>0</v>
      </c>
      <c r="N149" s="162"/>
    </row>
    <row r="150" spans="1:17" ht="27.9" customHeight="1">
      <c r="A150" s="157"/>
      <c r="B150" s="154"/>
      <c r="C150" s="2" t="s">
        <v>79</v>
      </c>
      <c r="D150" s="7">
        <v>0</v>
      </c>
      <c r="E150" s="222">
        <v>0</v>
      </c>
      <c r="F150" s="223"/>
      <c r="G150" s="69">
        <v>0</v>
      </c>
      <c r="H150" s="6">
        <v>0</v>
      </c>
      <c r="I150" s="145">
        <v>0</v>
      </c>
      <c r="J150" s="146"/>
      <c r="K150" s="145">
        <v>0</v>
      </c>
      <c r="L150" s="179"/>
      <c r="M150" s="113">
        <v>0</v>
      </c>
      <c r="N150" s="162"/>
    </row>
    <row r="151" spans="1:17" ht="27.9" customHeight="1">
      <c r="A151" s="157"/>
      <c r="B151" s="154"/>
      <c r="C151" s="1" t="s">
        <v>19</v>
      </c>
      <c r="D151" s="7">
        <v>0</v>
      </c>
      <c r="E151" s="222">
        <v>0</v>
      </c>
      <c r="F151" s="223"/>
      <c r="G151" s="69">
        <v>0</v>
      </c>
      <c r="H151" s="6">
        <v>0</v>
      </c>
      <c r="I151" s="145">
        <v>0</v>
      </c>
      <c r="J151" s="146"/>
      <c r="K151" s="145">
        <v>0</v>
      </c>
      <c r="L151" s="179"/>
      <c r="M151" s="113">
        <v>0</v>
      </c>
      <c r="N151" s="162"/>
    </row>
    <row r="152" spans="1:17" ht="49.5" customHeight="1">
      <c r="A152" s="157"/>
      <c r="B152" s="154"/>
      <c r="C152" s="130" t="s">
        <v>48</v>
      </c>
      <c r="D152" s="14">
        <f>E152+G152+H152+I152+K152+M152</f>
        <v>192123</v>
      </c>
      <c r="E152" s="185">
        <v>30254.9</v>
      </c>
      <c r="F152" s="186"/>
      <c r="G152" s="70">
        <v>31190.5</v>
      </c>
      <c r="H152" s="70">
        <f>31062.1+178.7+440.7</f>
        <v>31681.5</v>
      </c>
      <c r="I152" s="183">
        <v>33009</v>
      </c>
      <c r="J152" s="196"/>
      <c r="K152" s="164">
        <v>32987.1</v>
      </c>
      <c r="L152" s="214"/>
      <c r="M152" s="114">
        <v>33000</v>
      </c>
      <c r="N152" s="162"/>
    </row>
    <row r="153" spans="1:17" ht="25.5" customHeight="1">
      <c r="A153" s="158"/>
      <c r="B153" s="224"/>
      <c r="C153" s="134" t="s">
        <v>26</v>
      </c>
      <c r="D153" s="131">
        <v>0</v>
      </c>
      <c r="E153" s="227">
        <v>0</v>
      </c>
      <c r="F153" s="228"/>
      <c r="G153" s="86">
        <v>0</v>
      </c>
      <c r="H153" s="16">
        <v>0</v>
      </c>
      <c r="I153" s="229">
        <v>0</v>
      </c>
      <c r="J153" s="230"/>
      <c r="K153" s="229">
        <v>0</v>
      </c>
      <c r="L153" s="231"/>
      <c r="M153" s="120">
        <v>0</v>
      </c>
      <c r="N153" s="163"/>
      <c r="P153">
        <v>2</v>
      </c>
    </row>
    <row r="154" spans="1:17" ht="20.25" customHeight="1">
      <c r="A154" s="9" t="s">
        <v>22</v>
      </c>
      <c r="B154" s="132"/>
      <c r="C154" s="135"/>
      <c r="D154" s="112">
        <f>E154+G154+H154+I154+K154+M154</f>
        <v>2314750.7000000002</v>
      </c>
      <c r="E154" s="234">
        <f>E148+E142</f>
        <v>362240.70000000007</v>
      </c>
      <c r="F154" s="235"/>
      <c r="G154" s="125">
        <f>G142+G148</f>
        <v>369434.10000000003</v>
      </c>
      <c r="H154" s="112">
        <f>H142+H148</f>
        <v>383502.9</v>
      </c>
      <c r="I154" s="112">
        <f t="shared" ref="I154" si="2">I142+I148</f>
        <v>411568.3</v>
      </c>
      <c r="J154" s="112">
        <f>I148+I142</f>
        <v>411568.3</v>
      </c>
      <c r="K154" s="235">
        <v>396804.7</v>
      </c>
      <c r="L154" s="235"/>
      <c r="M154" s="112">
        <f>M142+M148</f>
        <v>391200</v>
      </c>
      <c r="N154" s="133"/>
      <c r="P154" s="43"/>
      <c r="Q154" s="43"/>
    </row>
    <row r="155" spans="1:17" ht="17.100000000000001" customHeight="1">
      <c r="A155" s="236" t="s">
        <v>80</v>
      </c>
      <c r="B155" s="151"/>
      <c r="C155" s="237"/>
      <c r="D155" s="237"/>
      <c r="E155" s="237"/>
      <c r="F155" s="237"/>
      <c r="G155" s="237"/>
      <c r="H155" s="237"/>
      <c r="I155" s="237"/>
      <c r="J155" s="237"/>
      <c r="K155" s="237"/>
      <c r="L155" s="237"/>
      <c r="M155" s="237"/>
      <c r="N155" s="238"/>
    </row>
    <row r="156" spans="1:17" ht="42" customHeight="1">
      <c r="A156" s="187" t="s">
        <v>190</v>
      </c>
      <c r="B156" s="189" t="s">
        <v>165</v>
      </c>
      <c r="C156" s="20" t="s">
        <v>14</v>
      </c>
      <c r="D156" s="11">
        <f>H156</f>
        <v>69.900000000000006</v>
      </c>
      <c r="E156" s="159">
        <v>0</v>
      </c>
      <c r="F156" s="160"/>
      <c r="G156" s="66">
        <v>0</v>
      </c>
      <c r="H156" s="11">
        <f>H158</f>
        <v>69.900000000000006</v>
      </c>
      <c r="I156" s="159">
        <v>0</v>
      </c>
      <c r="J156" s="160"/>
      <c r="K156" s="159">
        <v>0</v>
      </c>
      <c r="L156" s="207"/>
      <c r="M156" s="115">
        <v>0</v>
      </c>
      <c r="N156" s="161" t="s">
        <v>204</v>
      </c>
    </row>
    <row r="157" spans="1:17" ht="21.9" customHeight="1">
      <c r="A157" s="188"/>
      <c r="B157" s="177"/>
      <c r="C157" s="20" t="s">
        <v>24</v>
      </c>
      <c r="D157" s="6">
        <v>0</v>
      </c>
      <c r="E157" s="145">
        <v>0</v>
      </c>
      <c r="F157" s="146"/>
      <c r="G157" s="69">
        <v>0</v>
      </c>
      <c r="H157" s="6">
        <v>0</v>
      </c>
      <c r="I157" s="145">
        <v>0</v>
      </c>
      <c r="J157" s="146"/>
      <c r="K157" s="145">
        <v>0</v>
      </c>
      <c r="L157" s="179"/>
      <c r="M157" s="113">
        <v>0</v>
      </c>
      <c r="N157" s="162"/>
    </row>
    <row r="158" spans="1:17" ht="20.399999999999999" customHeight="1">
      <c r="A158" s="188"/>
      <c r="B158" s="177"/>
      <c r="C158" s="20" t="s">
        <v>25</v>
      </c>
      <c r="D158" s="12">
        <f>H158</f>
        <v>69.900000000000006</v>
      </c>
      <c r="E158" s="145">
        <v>0</v>
      </c>
      <c r="F158" s="146"/>
      <c r="G158" s="69">
        <v>0</v>
      </c>
      <c r="H158" s="70">
        <v>69.900000000000006</v>
      </c>
      <c r="I158" s="145">
        <v>0</v>
      </c>
      <c r="J158" s="146"/>
      <c r="K158" s="145">
        <v>0</v>
      </c>
      <c r="L158" s="179"/>
      <c r="M158" s="113">
        <v>0</v>
      </c>
      <c r="N158" s="162"/>
    </row>
    <row r="159" spans="1:17" ht="54.75" customHeight="1">
      <c r="A159" s="188"/>
      <c r="B159" s="239" t="s">
        <v>166</v>
      </c>
      <c r="C159" s="19" t="s">
        <v>20</v>
      </c>
      <c r="D159" s="6">
        <v>0</v>
      </c>
      <c r="E159" s="145">
        <v>0</v>
      </c>
      <c r="F159" s="146"/>
      <c r="G159" s="69">
        <v>0</v>
      </c>
      <c r="H159" s="6">
        <v>0</v>
      </c>
      <c r="I159" s="145">
        <v>0</v>
      </c>
      <c r="J159" s="146"/>
      <c r="K159" s="145">
        <v>0</v>
      </c>
      <c r="L159" s="179"/>
      <c r="M159" s="113">
        <v>0</v>
      </c>
      <c r="N159" s="162"/>
    </row>
    <row r="160" spans="1:17" ht="298.5" customHeight="1">
      <c r="A160" s="240"/>
      <c r="B160" s="240"/>
      <c r="C160" s="20" t="s">
        <v>21</v>
      </c>
      <c r="D160" s="6">
        <v>0</v>
      </c>
      <c r="E160" s="145">
        <v>0</v>
      </c>
      <c r="F160" s="146"/>
      <c r="G160" s="69">
        <v>0</v>
      </c>
      <c r="H160" s="6">
        <v>0</v>
      </c>
      <c r="I160" s="145">
        <v>0</v>
      </c>
      <c r="J160" s="146"/>
      <c r="K160" s="145">
        <v>0</v>
      </c>
      <c r="L160" s="179"/>
      <c r="M160" s="113">
        <v>0</v>
      </c>
      <c r="N160" s="163"/>
      <c r="P160">
        <v>3</v>
      </c>
    </row>
    <row r="161" spans="1:16" ht="21.9" customHeight="1">
      <c r="A161" s="181" t="s">
        <v>81</v>
      </c>
      <c r="B161" s="181" t="s">
        <v>156</v>
      </c>
      <c r="C161" s="1" t="s">
        <v>14</v>
      </c>
      <c r="D161" s="11">
        <f>E161+G161+H161</f>
        <v>1844</v>
      </c>
      <c r="E161" s="147">
        <f>E164+E163</f>
        <v>1247.2</v>
      </c>
      <c r="F161" s="148"/>
      <c r="G161" s="65">
        <f>G163</f>
        <v>298</v>
      </c>
      <c r="H161" s="11">
        <f>H163</f>
        <v>298.8</v>
      </c>
      <c r="I161" s="159">
        <v>0</v>
      </c>
      <c r="J161" s="160"/>
      <c r="K161" s="159">
        <v>0</v>
      </c>
      <c r="L161" s="207"/>
      <c r="M161" s="115">
        <v>0</v>
      </c>
      <c r="N161" s="190" t="s">
        <v>205</v>
      </c>
    </row>
    <row r="162" spans="1:16" ht="21.9" customHeight="1">
      <c r="A162" s="157"/>
      <c r="B162" s="157"/>
      <c r="C162" s="1" t="s">
        <v>24</v>
      </c>
      <c r="D162" s="7">
        <v>0</v>
      </c>
      <c r="E162" s="145">
        <v>0</v>
      </c>
      <c r="F162" s="146"/>
      <c r="G162" s="69">
        <v>0</v>
      </c>
      <c r="H162" s="6">
        <v>0</v>
      </c>
      <c r="I162" s="145">
        <v>0</v>
      </c>
      <c r="J162" s="146"/>
      <c r="K162" s="145">
        <v>0</v>
      </c>
      <c r="L162" s="179"/>
      <c r="M162" s="113">
        <v>0</v>
      </c>
      <c r="N162" s="241"/>
    </row>
    <row r="163" spans="1:16" ht="17.25" customHeight="1">
      <c r="A163" s="157"/>
      <c r="B163" s="157"/>
      <c r="C163" s="1" t="s">
        <v>25</v>
      </c>
      <c r="D163" s="11">
        <f>E163+G163+H163</f>
        <v>1196.8</v>
      </c>
      <c r="E163" s="164">
        <f>600</f>
        <v>600</v>
      </c>
      <c r="F163" s="165"/>
      <c r="G163" s="70">
        <v>298</v>
      </c>
      <c r="H163" s="12">
        <v>298.8</v>
      </c>
      <c r="I163" s="145">
        <v>0</v>
      </c>
      <c r="J163" s="146"/>
      <c r="K163" s="145">
        <v>0</v>
      </c>
      <c r="L163" s="179"/>
      <c r="M163" s="113">
        <v>0</v>
      </c>
      <c r="N163" s="241"/>
    </row>
    <row r="164" spans="1:16" ht="49.5" customHeight="1">
      <c r="A164" s="157"/>
      <c r="B164" s="157"/>
      <c r="C164" s="2" t="s">
        <v>20</v>
      </c>
      <c r="D164" s="11">
        <f>E164</f>
        <v>647.20000000000005</v>
      </c>
      <c r="E164" s="164">
        <f>647.2</f>
        <v>647.20000000000005</v>
      </c>
      <c r="F164" s="165"/>
      <c r="G164" s="69">
        <v>0</v>
      </c>
      <c r="H164" s="6">
        <v>0</v>
      </c>
      <c r="I164" s="145">
        <v>0</v>
      </c>
      <c r="J164" s="146"/>
      <c r="K164" s="145">
        <v>0</v>
      </c>
      <c r="L164" s="179"/>
      <c r="M164" s="113">
        <v>0</v>
      </c>
      <c r="N164" s="241"/>
    </row>
    <row r="165" spans="1:16" ht="36.75" customHeight="1">
      <c r="A165" s="158"/>
      <c r="B165" s="158"/>
      <c r="C165" s="1" t="s">
        <v>21</v>
      </c>
      <c r="D165" s="7">
        <v>0</v>
      </c>
      <c r="E165" s="145">
        <v>0</v>
      </c>
      <c r="F165" s="146"/>
      <c r="G165" s="69">
        <v>0</v>
      </c>
      <c r="H165" s="6">
        <v>0</v>
      </c>
      <c r="I165" s="145">
        <v>0</v>
      </c>
      <c r="J165" s="146"/>
      <c r="K165" s="229">
        <v>0</v>
      </c>
      <c r="L165" s="231"/>
      <c r="M165" s="120">
        <v>0</v>
      </c>
      <c r="N165" s="242"/>
      <c r="P165">
        <v>4</v>
      </c>
    </row>
    <row r="166" spans="1:16" ht="27" customHeight="1">
      <c r="A166" s="197" t="s">
        <v>181</v>
      </c>
      <c r="B166" s="156" t="s">
        <v>156</v>
      </c>
      <c r="C166" s="1" t="s">
        <v>14</v>
      </c>
      <c r="D166" s="11">
        <f>E166+G166+H166</f>
        <v>2553.4</v>
      </c>
      <c r="E166" s="147">
        <f>E169</f>
        <v>1044.0999999999999</v>
      </c>
      <c r="F166" s="148"/>
      <c r="G166" s="65">
        <f>G169+G168</f>
        <v>681.2</v>
      </c>
      <c r="H166" s="11">
        <f>H169</f>
        <v>828.1</v>
      </c>
      <c r="I166" s="159">
        <v>0</v>
      </c>
      <c r="J166" s="207"/>
      <c r="K166" s="232">
        <v>0</v>
      </c>
      <c r="L166" s="232"/>
      <c r="M166" s="115">
        <v>0</v>
      </c>
      <c r="N166" s="170" t="s">
        <v>206</v>
      </c>
    </row>
    <row r="167" spans="1:16" ht="25.5" customHeight="1">
      <c r="A167" s="198"/>
      <c r="B167" s="157"/>
      <c r="C167" s="2" t="s">
        <v>17</v>
      </c>
      <c r="D167" s="7">
        <v>0</v>
      </c>
      <c r="E167" s="145">
        <v>0</v>
      </c>
      <c r="F167" s="146"/>
      <c r="G167" s="69">
        <v>0</v>
      </c>
      <c r="H167" s="6">
        <v>0</v>
      </c>
      <c r="I167" s="145">
        <v>0</v>
      </c>
      <c r="J167" s="179"/>
      <c r="K167" s="233">
        <v>0</v>
      </c>
      <c r="L167" s="233"/>
      <c r="M167" s="113">
        <v>0</v>
      </c>
      <c r="N167" s="162"/>
    </row>
    <row r="168" spans="1:16" ht="20.100000000000001" customHeight="1">
      <c r="A168" s="198"/>
      <c r="B168" s="157"/>
      <c r="C168" s="1" t="s">
        <v>25</v>
      </c>
      <c r="D168" s="11">
        <f>G168</f>
        <v>283</v>
      </c>
      <c r="E168" s="145">
        <v>0</v>
      </c>
      <c r="F168" s="146"/>
      <c r="G168" s="70">
        <v>283</v>
      </c>
      <c r="H168" s="6">
        <v>0</v>
      </c>
      <c r="I168" s="145">
        <v>0</v>
      </c>
      <c r="J168" s="179"/>
      <c r="K168" s="233">
        <v>0</v>
      </c>
      <c r="L168" s="233"/>
      <c r="M168" s="113">
        <v>0</v>
      </c>
      <c r="N168" s="162"/>
    </row>
    <row r="169" spans="1:16" ht="51.75" customHeight="1">
      <c r="A169" s="198"/>
      <c r="B169" s="157"/>
      <c r="C169" s="2" t="s">
        <v>20</v>
      </c>
      <c r="D169" s="11">
        <f>E169+G169+H169</f>
        <v>2270.4</v>
      </c>
      <c r="E169" s="164">
        <f>370.6+595.9+77.6</f>
        <v>1044.0999999999999</v>
      </c>
      <c r="F169" s="165"/>
      <c r="G169" s="70">
        <v>398.2</v>
      </c>
      <c r="H169" s="70">
        <f>793.1+35</f>
        <v>828.1</v>
      </c>
      <c r="I169" s="145">
        <v>0</v>
      </c>
      <c r="J169" s="179"/>
      <c r="K169" s="233">
        <v>0</v>
      </c>
      <c r="L169" s="233"/>
      <c r="M169" s="113">
        <v>0</v>
      </c>
      <c r="N169" s="162"/>
    </row>
    <row r="170" spans="1:16" ht="18.75" customHeight="1">
      <c r="A170" s="199"/>
      <c r="B170" s="158"/>
      <c r="C170" s="1" t="s">
        <v>21</v>
      </c>
      <c r="D170" s="7">
        <v>0</v>
      </c>
      <c r="E170" s="145">
        <v>0</v>
      </c>
      <c r="F170" s="146"/>
      <c r="G170" s="69">
        <v>0</v>
      </c>
      <c r="H170" s="6">
        <v>0</v>
      </c>
      <c r="I170" s="145">
        <v>0</v>
      </c>
      <c r="J170" s="179"/>
      <c r="K170" s="233">
        <v>0</v>
      </c>
      <c r="L170" s="233"/>
      <c r="M170" s="113">
        <v>0</v>
      </c>
      <c r="N170" s="163"/>
      <c r="P170">
        <v>5</v>
      </c>
    </row>
    <row r="171" spans="1:16" ht="21" customHeight="1">
      <c r="A171" s="156" t="s">
        <v>179</v>
      </c>
      <c r="B171" s="156" t="s">
        <v>156</v>
      </c>
      <c r="C171" s="1" t="s">
        <v>14</v>
      </c>
      <c r="D171" s="11">
        <f>E171</f>
        <v>4092.2</v>
      </c>
      <c r="E171" s="147">
        <f>E173+E174</f>
        <v>4092.2</v>
      </c>
      <c r="F171" s="148"/>
      <c r="G171" s="66">
        <v>0</v>
      </c>
      <c r="H171" s="7">
        <v>0</v>
      </c>
      <c r="I171" s="159">
        <v>0</v>
      </c>
      <c r="J171" s="160"/>
      <c r="K171" s="249">
        <v>0</v>
      </c>
      <c r="L171" s="250"/>
      <c r="M171" s="115">
        <v>0</v>
      </c>
      <c r="N171" s="170"/>
    </row>
    <row r="172" spans="1:16" ht="25.5" customHeight="1">
      <c r="A172" s="154"/>
      <c r="B172" s="157"/>
      <c r="C172" s="2" t="s">
        <v>17</v>
      </c>
      <c r="D172" s="7">
        <v>0</v>
      </c>
      <c r="E172" s="145">
        <v>0</v>
      </c>
      <c r="F172" s="146"/>
      <c r="G172" s="69">
        <v>0</v>
      </c>
      <c r="H172" s="6">
        <v>0</v>
      </c>
      <c r="I172" s="145">
        <v>0</v>
      </c>
      <c r="J172" s="146"/>
      <c r="K172" s="145">
        <v>0</v>
      </c>
      <c r="L172" s="179"/>
      <c r="M172" s="113">
        <v>0</v>
      </c>
      <c r="N172" s="162"/>
    </row>
    <row r="173" spans="1:16" ht="21" customHeight="1">
      <c r="A173" s="154"/>
      <c r="B173" s="157"/>
      <c r="C173" s="1" t="s">
        <v>25</v>
      </c>
      <c r="D173" s="11">
        <f>E173</f>
        <v>3774</v>
      </c>
      <c r="E173" s="164">
        <v>3774</v>
      </c>
      <c r="F173" s="165"/>
      <c r="G173" s="69">
        <v>0</v>
      </c>
      <c r="H173" s="6">
        <v>0</v>
      </c>
      <c r="I173" s="145">
        <v>0</v>
      </c>
      <c r="J173" s="146"/>
      <c r="K173" s="145">
        <v>0</v>
      </c>
      <c r="L173" s="179"/>
      <c r="M173" s="113">
        <v>0</v>
      </c>
      <c r="N173" s="162"/>
    </row>
    <row r="174" spans="1:16" ht="52.5" customHeight="1">
      <c r="A174" s="154"/>
      <c r="B174" s="157"/>
      <c r="C174" s="2" t="s">
        <v>20</v>
      </c>
      <c r="D174" s="11">
        <f>E174</f>
        <v>318.2</v>
      </c>
      <c r="E174" s="164">
        <v>318.2</v>
      </c>
      <c r="F174" s="165"/>
      <c r="G174" s="69">
        <v>0</v>
      </c>
      <c r="H174" s="6">
        <v>0</v>
      </c>
      <c r="I174" s="145">
        <v>0</v>
      </c>
      <c r="J174" s="146"/>
      <c r="K174" s="145">
        <v>0</v>
      </c>
      <c r="L174" s="179"/>
      <c r="M174" s="113">
        <v>0</v>
      </c>
      <c r="N174" s="162"/>
    </row>
    <row r="175" spans="1:16" ht="30.75" customHeight="1">
      <c r="A175" s="248"/>
      <c r="B175" s="173"/>
      <c r="C175" s="1" t="s">
        <v>21</v>
      </c>
      <c r="D175" s="7">
        <v>0</v>
      </c>
      <c r="E175" s="145">
        <v>0</v>
      </c>
      <c r="F175" s="146"/>
      <c r="G175" s="69">
        <v>0</v>
      </c>
      <c r="H175" s="6">
        <v>0</v>
      </c>
      <c r="I175" s="145">
        <v>0</v>
      </c>
      <c r="J175" s="146"/>
      <c r="K175" s="145">
        <v>0</v>
      </c>
      <c r="L175" s="179"/>
      <c r="M175" s="113">
        <v>0</v>
      </c>
      <c r="N175" s="243"/>
      <c r="P175">
        <v>6</v>
      </c>
    </row>
    <row r="176" spans="1:16" ht="28.5" customHeight="1">
      <c r="A176" s="32" t="s">
        <v>82</v>
      </c>
      <c r="B176" s="56" t="s">
        <v>167</v>
      </c>
      <c r="C176" s="20" t="s">
        <v>14</v>
      </c>
      <c r="D176" s="11">
        <f>G176</f>
        <v>4826.5</v>
      </c>
      <c r="E176" s="147">
        <v>0</v>
      </c>
      <c r="F176" s="148"/>
      <c r="G176" s="65">
        <f>G178+G179+G177</f>
        <v>4826.5</v>
      </c>
      <c r="H176" s="7">
        <v>0</v>
      </c>
      <c r="I176" s="159">
        <v>0</v>
      </c>
      <c r="J176" s="160"/>
      <c r="K176" s="159">
        <v>0</v>
      </c>
      <c r="L176" s="207"/>
      <c r="M176" s="115">
        <v>0</v>
      </c>
      <c r="N176" s="244"/>
    </row>
    <row r="177" spans="1:16" ht="29.1" customHeight="1">
      <c r="A177" s="188" t="s">
        <v>83</v>
      </c>
      <c r="B177" s="239" t="s">
        <v>168</v>
      </c>
      <c r="C177" s="20" t="s">
        <v>24</v>
      </c>
      <c r="D177" s="11">
        <f>G177</f>
        <v>3853.7</v>
      </c>
      <c r="E177" s="145">
        <v>0</v>
      </c>
      <c r="F177" s="146"/>
      <c r="G177" s="70">
        <v>3853.7</v>
      </c>
      <c r="H177" s="6">
        <v>0</v>
      </c>
      <c r="I177" s="145">
        <v>0</v>
      </c>
      <c r="J177" s="146"/>
      <c r="K177" s="145">
        <v>0</v>
      </c>
      <c r="L177" s="179"/>
      <c r="M177" s="113">
        <v>0</v>
      </c>
      <c r="N177" s="245"/>
    </row>
    <row r="178" spans="1:16" ht="20.100000000000001" customHeight="1">
      <c r="A178" s="188"/>
      <c r="B178" s="177"/>
      <c r="C178" s="20" t="s">
        <v>25</v>
      </c>
      <c r="D178" s="11">
        <f>G178</f>
        <v>0</v>
      </c>
      <c r="E178" s="145">
        <v>0</v>
      </c>
      <c r="F178" s="146"/>
      <c r="G178" s="70">
        <v>0</v>
      </c>
      <c r="H178" s="6">
        <v>0</v>
      </c>
      <c r="I178" s="145">
        <v>0</v>
      </c>
      <c r="J178" s="146"/>
      <c r="K178" s="145">
        <v>0</v>
      </c>
      <c r="L178" s="179"/>
      <c r="M178" s="113">
        <v>0</v>
      </c>
      <c r="N178" s="245"/>
    </row>
    <row r="179" spans="1:16" ht="48" customHeight="1">
      <c r="A179" s="188"/>
      <c r="B179" s="177"/>
      <c r="C179" s="19" t="s">
        <v>20</v>
      </c>
      <c r="D179" s="11">
        <f>G179</f>
        <v>972.8</v>
      </c>
      <c r="E179" s="164">
        <v>0</v>
      </c>
      <c r="F179" s="165"/>
      <c r="G179" s="70">
        <v>972.8</v>
      </c>
      <c r="H179" s="6">
        <v>0</v>
      </c>
      <c r="I179" s="145">
        <v>0</v>
      </c>
      <c r="J179" s="146"/>
      <c r="K179" s="145">
        <v>0</v>
      </c>
      <c r="L179" s="179"/>
      <c r="M179" s="113">
        <v>0</v>
      </c>
      <c r="N179" s="245"/>
    </row>
    <row r="180" spans="1:16" ht="27" customHeight="1">
      <c r="A180" s="240"/>
      <c r="B180" s="178"/>
      <c r="C180" s="19" t="s">
        <v>26</v>
      </c>
      <c r="D180" s="11">
        <v>0</v>
      </c>
      <c r="E180" s="145">
        <v>0</v>
      </c>
      <c r="F180" s="146"/>
      <c r="G180" s="69">
        <v>0</v>
      </c>
      <c r="H180" s="6">
        <v>0</v>
      </c>
      <c r="I180" s="145">
        <v>0</v>
      </c>
      <c r="J180" s="146"/>
      <c r="K180" s="145">
        <v>0</v>
      </c>
      <c r="L180" s="179"/>
      <c r="M180" s="113">
        <v>0</v>
      </c>
      <c r="N180" s="246"/>
      <c r="P180">
        <v>7</v>
      </c>
    </row>
    <row r="181" spans="1:16" ht="22.5" customHeight="1">
      <c r="A181" s="181" t="s">
        <v>191</v>
      </c>
      <c r="B181" s="181" t="s">
        <v>156</v>
      </c>
      <c r="C181" s="1" t="s">
        <v>14</v>
      </c>
      <c r="D181" s="11">
        <f>G181</f>
        <v>610</v>
      </c>
      <c r="E181" s="159">
        <v>0</v>
      </c>
      <c r="F181" s="160"/>
      <c r="G181" s="65">
        <f>G184</f>
        <v>610</v>
      </c>
      <c r="H181" s="7">
        <v>0</v>
      </c>
      <c r="I181" s="159">
        <v>0</v>
      </c>
      <c r="J181" s="160"/>
      <c r="K181" s="159">
        <v>0</v>
      </c>
      <c r="L181" s="207"/>
      <c r="M181" s="115">
        <v>0</v>
      </c>
      <c r="N181" s="247"/>
    </row>
    <row r="182" spans="1:16" ht="18.75" customHeight="1">
      <c r="A182" s="154"/>
      <c r="B182" s="157"/>
      <c r="C182" s="1" t="s">
        <v>24</v>
      </c>
      <c r="D182" s="7">
        <v>0</v>
      </c>
      <c r="E182" s="145">
        <v>0</v>
      </c>
      <c r="F182" s="146"/>
      <c r="G182" s="69">
        <v>0</v>
      </c>
      <c r="H182" s="6">
        <v>0</v>
      </c>
      <c r="I182" s="145">
        <v>0</v>
      </c>
      <c r="J182" s="146"/>
      <c r="K182" s="145">
        <v>0</v>
      </c>
      <c r="L182" s="179"/>
      <c r="M182" s="113">
        <v>0</v>
      </c>
      <c r="N182" s="162"/>
    </row>
    <row r="183" spans="1:16" ht="18" customHeight="1">
      <c r="A183" s="154"/>
      <c r="B183" s="157"/>
      <c r="C183" s="1" t="s">
        <v>25</v>
      </c>
      <c r="D183" s="7">
        <v>0</v>
      </c>
      <c r="E183" s="145">
        <v>0</v>
      </c>
      <c r="F183" s="146"/>
      <c r="G183" s="69">
        <v>0</v>
      </c>
      <c r="H183" s="6">
        <v>0</v>
      </c>
      <c r="I183" s="145">
        <v>0</v>
      </c>
      <c r="J183" s="146"/>
      <c r="K183" s="251">
        <v>0</v>
      </c>
      <c r="L183" s="252"/>
      <c r="M183" s="121">
        <v>0</v>
      </c>
      <c r="N183" s="162"/>
    </row>
    <row r="184" spans="1:16" ht="48" customHeight="1">
      <c r="A184" s="154"/>
      <c r="B184" s="157"/>
      <c r="C184" s="2" t="s">
        <v>20</v>
      </c>
      <c r="D184" s="11">
        <f>G184</f>
        <v>610</v>
      </c>
      <c r="E184" s="145">
        <v>0</v>
      </c>
      <c r="F184" s="146"/>
      <c r="G184" s="70">
        <v>610</v>
      </c>
      <c r="H184" s="6">
        <v>0</v>
      </c>
      <c r="I184" s="145">
        <v>0</v>
      </c>
      <c r="J184" s="146"/>
      <c r="K184" s="145">
        <v>0</v>
      </c>
      <c r="L184" s="179"/>
      <c r="M184" s="113">
        <v>0</v>
      </c>
      <c r="N184" s="162"/>
    </row>
    <row r="185" spans="1:16" ht="27.9" customHeight="1">
      <c r="A185" s="155"/>
      <c r="B185" s="158"/>
      <c r="C185" s="2" t="s">
        <v>26</v>
      </c>
      <c r="D185" s="7">
        <v>0</v>
      </c>
      <c r="E185" s="145">
        <v>0</v>
      </c>
      <c r="F185" s="146"/>
      <c r="G185" s="69">
        <v>0</v>
      </c>
      <c r="H185" s="6">
        <v>0</v>
      </c>
      <c r="I185" s="145">
        <v>0</v>
      </c>
      <c r="J185" s="146"/>
      <c r="K185" s="145">
        <v>0</v>
      </c>
      <c r="L185" s="179"/>
      <c r="M185" s="113">
        <v>0</v>
      </c>
      <c r="N185" s="163"/>
      <c r="P185">
        <v>8</v>
      </c>
    </row>
    <row r="186" spans="1:16" ht="21" customHeight="1">
      <c r="A186" s="156" t="s">
        <v>176</v>
      </c>
      <c r="B186" s="156" t="s">
        <v>156</v>
      </c>
      <c r="C186" s="1" t="s">
        <v>14</v>
      </c>
      <c r="D186" s="11">
        <f>E186+G186+H186</f>
        <v>2359.1</v>
      </c>
      <c r="E186" s="147">
        <f>E189</f>
        <v>543.9</v>
      </c>
      <c r="F186" s="148"/>
      <c r="G186" s="65">
        <f>G189+G188</f>
        <v>1534.8999999999999</v>
      </c>
      <c r="H186" s="65">
        <f>H188+H189</f>
        <v>280.3</v>
      </c>
      <c r="I186" s="159">
        <v>0</v>
      </c>
      <c r="J186" s="160"/>
      <c r="K186" s="159">
        <v>0</v>
      </c>
      <c r="L186" s="207"/>
      <c r="M186" s="115">
        <v>0</v>
      </c>
      <c r="N186" s="170" t="s">
        <v>207</v>
      </c>
    </row>
    <row r="187" spans="1:16" ht="21.9" customHeight="1">
      <c r="A187" s="157"/>
      <c r="B187" s="157"/>
      <c r="C187" s="1" t="s">
        <v>24</v>
      </c>
      <c r="D187" s="7">
        <v>0</v>
      </c>
      <c r="E187" s="145">
        <v>0</v>
      </c>
      <c r="F187" s="146"/>
      <c r="G187" s="69">
        <v>0</v>
      </c>
      <c r="H187" s="6">
        <v>0</v>
      </c>
      <c r="I187" s="145">
        <v>0</v>
      </c>
      <c r="J187" s="146"/>
      <c r="K187" s="145">
        <v>0</v>
      </c>
      <c r="L187" s="179"/>
      <c r="M187" s="113">
        <v>0</v>
      </c>
      <c r="N187" s="162"/>
    </row>
    <row r="188" spans="1:16" ht="21" customHeight="1">
      <c r="A188" s="157"/>
      <c r="B188" s="157"/>
      <c r="C188" s="1" t="s">
        <v>25</v>
      </c>
      <c r="D188" s="11">
        <f>G188+H188</f>
        <v>400</v>
      </c>
      <c r="E188" s="145">
        <v>0</v>
      </c>
      <c r="F188" s="146"/>
      <c r="G188" s="70">
        <v>300</v>
      </c>
      <c r="H188" s="12">
        <v>100</v>
      </c>
      <c r="I188" s="145">
        <v>0</v>
      </c>
      <c r="J188" s="146"/>
      <c r="K188" s="145">
        <v>0</v>
      </c>
      <c r="L188" s="179"/>
      <c r="M188" s="113">
        <v>0</v>
      </c>
      <c r="N188" s="162"/>
    </row>
    <row r="189" spans="1:16" ht="51.75" customHeight="1">
      <c r="A189" s="157"/>
      <c r="B189" s="157"/>
      <c r="C189" s="2" t="s">
        <v>20</v>
      </c>
      <c r="D189" s="11">
        <f>E189+G189+H189</f>
        <v>1959.0999999999997</v>
      </c>
      <c r="E189" s="164">
        <f>217.6+216.3+110</f>
        <v>543.9</v>
      </c>
      <c r="F189" s="165"/>
      <c r="G189" s="70">
        <f>1223.1+11.8</f>
        <v>1234.8999999999999</v>
      </c>
      <c r="H189" s="12">
        <v>180.3</v>
      </c>
      <c r="I189" s="145">
        <v>0</v>
      </c>
      <c r="J189" s="146"/>
      <c r="K189" s="145">
        <v>0</v>
      </c>
      <c r="L189" s="179"/>
      <c r="M189" s="113">
        <v>0</v>
      </c>
      <c r="N189" s="162"/>
    </row>
    <row r="190" spans="1:16" ht="233.25" customHeight="1">
      <c r="A190" s="173"/>
      <c r="B190" s="173"/>
      <c r="C190" s="1" t="s">
        <v>21</v>
      </c>
      <c r="D190" s="7">
        <v>0</v>
      </c>
      <c r="E190" s="145">
        <v>0</v>
      </c>
      <c r="F190" s="146"/>
      <c r="G190" s="69">
        <v>0</v>
      </c>
      <c r="H190" s="6">
        <v>0</v>
      </c>
      <c r="I190" s="145">
        <v>0</v>
      </c>
      <c r="J190" s="146"/>
      <c r="K190" s="145">
        <v>0</v>
      </c>
      <c r="L190" s="179"/>
      <c r="M190" s="113">
        <v>0</v>
      </c>
      <c r="N190" s="163"/>
      <c r="P190">
        <v>9</v>
      </c>
    </row>
    <row r="191" spans="1:16" ht="18.899999999999999" customHeight="1">
      <c r="A191" s="206" t="s">
        <v>85</v>
      </c>
      <c r="B191" s="206" t="s">
        <v>86</v>
      </c>
      <c r="C191" s="20" t="s">
        <v>14</v>
      </c>
      <c r="D191" s="11">
        <f>E191+G191+H191+I191</f>
        <v>3823</v>
      </c>
      <c r="E191" s="147">
        <f>E194</f>
        <v>235.39999999999995</v>
      </c>
      <c r="F191" s="148"/>
      <c r="G191" s="65">
        <f>G194</f>
        <v>7.6</v>
      </c>
      <c r="H191" s="11">
        <f>H194</f>
        <v>2580</v>
      </c>
      <c r="I191" s="159">
        <f>I194</f>
        <v>1000</v>
      </c>
      <c r="J191" s="160"/>
      <c r="K191" s="159">
        <v>0</v>
      </c>
      <c r="L191" s="207"/>
      <c r="M191" s="115">
        <v>0</v>
      </c>
      <c r="N191" s="167" t="s">
        <v>87</v>
      </c>
    </row>
    <row r="192" spans="1:16" ht="21.9" customHeight="1">
      <c r="A192" s="177"/>
      <c r="B192" s="177"/>
      <c r="C192" s="20" t="s">
        <v>24</v>
      </c>
      <c r="D192" s="7">
        <v>0</v>
      </c>
      <c r="E192" s="145">
        <v>0</v>
      </c>
      <c r="F192" s="146"/>
      <c r="G192" s="69">
        <v>0</v>
      </c>
      <c r="H192" s="6">
        <v>0</v>
      </c>
      <c r="I192" s="145">
        <v>0</v>
      </c>
      <c r="J192" s="146"/>
      <c r="K192" s="145">
        <v>0</v>
      </c>
      <c r="L192" s="179"/>
      <c r="M192" s="113">
        <v>0</v>
      </c>
      <c r="N192" s="168"/>
    </row>
    <row r="193" spans="1:16" ht="14.1" customHeight="1">
      <c r="A193" s="177"/>
      <c r="B193" s="177"/>
      <c r="C193" s="22" t="s">
        <v>25</v>
      </c>
      <c r="D193" s="7">
        <v>0</v>
      </c>
      <c r="E193" s="145">
        <v>0</v>
      </c>
      <c r="F193" s="146"/>
      <c r="G193" s="69">
        <v>0</v>
      </c>
      <c r="H193" s="6">
        <v>0</v>
      </c>
      <c r="I193" s="145">
        <v>0</v>
      </c>
      <c r="J193" s="146"/>
      <c r="K193" s="145">
        <v>0</v>
      </c>
      <c r="L193" s="179"/>
      <c r="M193" s="113">
        <v>0</v>
      </c>
      <c r="N193" s="168"/>
    </row>
    <row r="194" spans="1:16" ht="29.25" customHeight="1">
      <c r="A194" s="177"/>
      <c r="B194" s="177"/>
      <c r="C194" s="24" t="s">
        <v>88</v>
      </c>
      <c r="D194" s="57">
        <f>E194+G194+H194+I194</f>
        <v>3823</v>
      </c>
      <c r="E194" s="164">
        <f>1000-654.7-109.9</f>
        <v>235.39999999999995</v>
      </c>
      <c r="F194" s="165"/>
      <c r="G194" s="70">
        <v>7.6</v>
      </c>
      <c r="H194" s="12">
        <f>5000-1820-600</f>
        <v>2580</v>
      </c>
      <c r="I194" s="253">
        <v>1000</v>
      </c>
      <c r="J194" s="254"/>
      <c r="K194" s="145">
        <v>0</v>
      </c>
      <c r="L194" s="179"/>
      <c r="M194" s="113">
        <v>0</v>
      </c>
      <c r="N194" s="169"/>
    </row>
    <row r="195" spans="1:16" ht="27" customHeight="1">
      <c r="A195" s="177"/>
      <c r="B195" s="188" t="s">
        <v>89</v>
      </c>
      <c r="C195" s="28" t="s">
        <v>90</v>
      </c>
      <c r="D195" s="91">
        <v>0</v>
      </c>
      <c r="E195" s="251">
        <v>0</v>
      </c>
      <c r="F195" s="255"/>
      <c r="G195" s="80">
        <v>0</v>
      </c>
      <c r="H195" s="40">
        <v>0</v>
      </c>
      <c r="I195" s="251">
        <v>0</v>
      </c>
      <c r="J195" s="255"/>
      <c r="K195" s="251">
        <v>0</v>
      </c>
      <c r="L195" s="252"/>
      <c r="M195" s="121">
        <v>0</v>
      </c>
      <c r="N195" s="167"/>
    </row>
    <row r="196" spans="1:16" ht="24.75" customHeight="1">
      <c r="A196" s="178"/>
      <c r="B196" s="240"/>
      <c r="C196" s="23" t="s">
        <v>21</v>
      </c>
      <c r="D196" s="7">
        <v>0</v>
      </c>
      <c r="E196" s="145">
        <v>0</v>
      </c>
      <c r="F196" s="146"/>
      <c r="G196" s="69">
        <v>0</v>
      </c>
      <c r="H196" s="6">
        <v>0</v>
      </c>
      <c r="I196" s="145">
        <v>0</v>
      </c>
      <c r="J196" s="146"/>
      <c r="K196" s="145">
        <v>0</v>
      </c>
      <c r="L196" s="179"/>
      <c r="M196" s="113">
        <v>0</v>
      </c>
      <c r="N196" s="169"/>
      <c r="P196">
        <v>10</v>
      </c>
    </row>
    <row r="197" spans="1:16" ht="20.100000000000001" customHeight="1">
      <c r="A197" s="256" t="s">
        <v>91</v>
      </c>
      <c r="B197" s="180" t="s">
        <v>40</v>
      </c>
      <c r="C197" s="1" t="s">
        <v>14</v>
      </c>
      <c r="D197" s="11">
        <f>E197+G197</f>
        <v>450</v>
      </c>
      <c r="E197" s="159">
        <f>E200</f>
        <v>450</v>
      </c>
      <c r="F197" s="160"/>
      <c r="G197" s="65">
        <v>0</v>
      </c>
      <c r="H197" s="7">
        <v>0</v>
      </c>
      <c r="I197" s="159">
        <v>0</v>
      </c>
      <c r="J197" s="160"/>
      <c r="K197" s="159">
        <v>0</v>
      </c>
      <c r="L197" s="207"/>
      <c r="M197" s="115">
        <v>0</v>
      </c>
      <c r="N197" s="161" t="s">
        <v>84</v>
      </c>
    </row>
    <row r="198" spans="1:16" ht="21.9" customHeight="1">
      <c r="A198" s="154"/>
      <c r="B198" s="157"/>
      <c r="C198" s="1" t="s">
        <v>24</v>
      </c>
      <c r="D198" s="7">
        <v>0</v>
      </c>
      <c r="E198" s="145">
        <v>0</v>
      </c>
      <c r="F198" s="146"/>
      <c r="G198" s="69">
        <v>0</v>
      </c>
      <c r="H198" s="6">
        <v>0</v>
      </c>
      <c r="I198" s="145">
        <v>0</v>
      </c>
      <c r="J198" s="146"/>
      <c r="K198" s="145">
        <v>0</v>
      </c>
      <c r="L198" s="179"/>
      <c r="M198" s="113">
        <v>0</v>
      </c>
      <c r="N198" s="162"/>
    </row>
    <row r="199" spans="1:16" ht="16.5" customHeight="1">
      <c r="A199" s="154"/>
      <c r="B199" s="157"/>
      <c r="C199" s="1" t="s">
        <v>25</v>
      </c>
      <c r="D199" s="7">
        <v>0</v>
      </c>
      <c r="E199" s="145">
        <v>0</v>
      </c>
      <c r="F199" s="146"/>
      <c r="G199" s="69">
        <v>0</v>
      </c>
      <c r="H199" s="6">
        <v>0</v>
      </c>
      <c r="I199" s="145">
        <v>0</v>
      </c>
      <c r="J199" s="146"/>
      <c r="K199" s="145">
        <v>0</v>
      </c>
      <c r="L199" s="179"/>
      <c r="M199" s="113">
        <v>0</v>
      </c>
      <c r="N199" s="162"/>
    </row>
    <row r="200" spans="1:16" ht="48" customHeight="1">
      <c r="A200" s="154"/>
      <c r="B200" s="157"/>
      <c r="C200" s="2" t="s">
        <v>20</v>
      </c>
      <c r="D200" s="11">
        <f>E200+G200</f>
        <v>450</v>
      </c>
      <c r="E200" s="145">
        <v>450</v>
      </c>
      <c r="F200" s="146"/>
      <c r="G200" s="70">
        <v>0</v>
      </c>
      <c r="H200" s="6">
        <v>0</v>
      </c>
      <c r="I200" s="145">
        <v>0</v>
      </c>
      <c r="J200" s="146"/>
      <c r="K200" s="145">
        <v>0</v>
      </c>
      <c r="L200" s="179"/>
      <c r="M200" s="113">
        <v>0</v>
      </c>
      <c r="N200" s="162"/>
    </row>
    <row r="201" spans="1:16" ht="30" customHeight="1">
      <c r="A201" s="155"/>
      <c r="B201" s="158"/>
      <c r="C201" s="1" t="s">
        <v>21</v>
      </c>
      <c r="D201" s="7">
        <v>0</v>
      </c>
      <c r="E201" s="145">
        <v>0</v>
      </c>
      <c r="F201" s="146"/>
      <c r="G201" s="69">
        <v>0</v>
      </c>
      <c r="H201" s="6">
        <v>0</v>
      </c>
      <c r="I201" s="145">
        <v>0</v>
      </c>
      <c r="J201" s="146"/>
      <c r="K201" s="145">
        <v>0</v>
      </c>
      <c r="L201" s="179"/>
      <c r="M201" s="113">
        <v>0</v>
      </c>
      <c r="N201" s="163"/>
      <c r="P201">
        <v>11</v>
      </c>
    </row>
    <row r="202" spans="1:16" ht="21.9" customHeight="1">
      <c r="A202" s="153" t="s">
        <v>92</v>
      </c>
      <c r="B202" s="156" t="s">
        <v>156</v>
      </c>
      <c r="C202" s="1" t="s">
        <v>14</v>
      </c>
      <c r="D202" s="11">
        <f>E202+G202+H202+I202+K202+M202</f>
        <v>26261.800000000003</v>
      </c>
      <c r="E202" s="147">
        <f>E203+E204</f>
        <v>3434.5</v>
      </c>
      <c r="F202" s="148"/>
      <c r="G202" s="65">
        <f>G203+G204</f>
        <v>3000</v>
      </c>
      <c r="H202" s="11">
        <f>H204</f>
        <v>2293.4</v>
      </c>
      <c r="I202" s="147">
        <f>I203+I204</f>
        <v>5923.3</v>
      </c>
      <c r="J202" s="148"/>
      <c r="K202" s="147">
        <v>8610.6</v>
      </c>
      <c r="L202" s="182"/>
      <c r="M202" s="112">
        <v>3000</v>
      </c>
      <c r="N202" s="167" t="s">
        <v>93</v>
      </c>
    </row>
    <row r="203" spans="1:16" ht="25.5" customHeight="1">
      <c r="A203" s="154"/>
      <c r="B203" s="157"/>
      <c r="C203" s="2" t="s">
        <v>17</v>
      </c>
      <c r="D203" s="11">
        <f>E203+G203+H203+I203+K203</f>
        <v>8722.5</v>
      </c>
      <c r="E203" s="164">
        <v>1715.5</v>
      </c>
      <c r="F203" s="165"/>
      <c r="G203" s="70">
        <v>1350</v>
      </c>
      <c r="H203" s="12">
        <v>0</v>
      </c>
      <c r="I203" s="183">
        <v>2710.9</v>
      </c>
      <c r="J203" s="196"/>
      <c r="K203" s="164">
        <v>2946.1</v>
      </c>
      <c r="L203" s="214"/>
      <c r="M203" s="114">
        <v>0</v>
      </c>
      <c r="N203" s="168"/>
    </row>
    <row r="204" spans="1:16" ht="14.1" customHeight="1">
      <c r="A204" s="154"/>
      <c r="B204" s="157"/>
      <c r="C204" s="1" t="s">
        <v>25</v>
      </c>
      <c r="D204" s="11">
        <f>E204+G204+H204+I204+K204+M204</f>
        <v>17539.3</v>
      </c>
      <c r="E204" s="164">
        <f>1724.2-5.2</f>
        <v>1719</v>
      </c>
      <c r="F204" s="165"/>
      <c r="G204" s="70">
        <v>1650</v>
      </c>
      <c r="H204" s="12">
        <v>2293.4</v>
      </c>
      <c r="I204" s="183">
        <v>3212.4</v>
      </c>
      <c r="J204" s="196"/>
      <c r="K204" s="164">
        <v>5664.5</v>
      </c>
      <c r="L204" s="214"/>
      <c r="M204" s="114">
        <v>3000</v>
      </c>
      <c r="N204" s="168"/>
    </row>
    <row r="205" spans="1:16" ht="57" customHeight="1">
      <c r="A205" s="154"/>
      <c r="B205" s="157"/>
      <c r="C205" s="2" t="s">
        <v>20</v>
      </c>
      <c r="D205" s="7">
        <v>0</v>
      </c>
      <c r="E205" s="145">
        <v>0</v>
      </c>
      <c r="F205" s="146"/>
      <c r="G205" s="69">
        <v>0</v>
      </c>
      <c r="H205" s="6">
        <v>0</v>
      </c>
      <c r="I205" s="145">
        <v>0</v>
      </c>
      <c r="J205" s="146"/>
      <c r="K205" s="145">
        <v>0</v>
      </c>
      <c r="L205" s="179"/>
      <c r="M205" s="113">
        <v>0</v>
      </c>
      <c r="N205" s="168"/>
    </row>
    <row r="206" spans="1:16" ht="35.25" customHeight="1">
      <c r="A206" s="248"/>
      <c r="B206" s="158"/>
      <c r="C206" s="1" t="s">
        <v>21</v>
      </c>
      <c r="D206" s="7">
        <v>0</v>
      </c>
      <c r="E206" s="145">
        <v>0</v>
      </c>
      <c r="F206" s="146"/>
      <c r="G206" s="69">
        <v>0</v>
      </c>
      <c r="H206" s="6">
        <v>0</v>
      </c>
      <c r="I206" s="145">
        <v>0</v>
      </c>
      <c r="J206" s="146"/>
      <c r="K206" s="145">
        <v>0</v>
      </c>
      <c r="L206" s="146"/>
      <c r="M206" s="105">
        <v>0</v>
      </c>
      <c r="N206" s="158"/>
      <c r="P206">
        <v>12</v>
      </c>
    </row>
    <row r="207" spans="1:16" ht="27" customHeight="1">
      <c r="A207" s="189" t="s">
        <v>184</v>
      </c>
      <c r="B207" s="170" t="s">
        <v>169</v>
      </c>
      <c r="C207" s="1" t="s">
        <v>14</v>
      </c>
      <c r="D207" s="11">
        <f>E207+G207+H207</f>
        <v>2582.1999999999998</v>
      </c>
      <c r="E207" s="147">
        <f>E209+E210</f>
        <v>817.40000000000009</v>
      </c>
      <c r="F207" s="148"/>
      <c r="G207" s="65">
        <f>G209+G210</f>
        <v>960.3</v>
      </c>
      <c r="H207" s="11">
        <f>H209+H210</f>
        <v>804.5</v>
      </c>
      <c r="I207" s="159">
        <v>0</v>
      </c>
      <c r="J207" s="160"/>
      <c r="K207" s="159">
        <v>0</v>
      </c>
      <c r="L207" s="207"/>
      <c r="M207" s="115">
        <v>0</v>
      </c>
      <c r="N207" s="170"/>
    </row>
    <row r="208" spans="1:16" ht="21.9" customHeight="1">
      <c r="A208" s="188"/>
      <c r="B208" s="168"/>
      <c r="C208" s="1" t="s">
        <v>24</v>
      </c>
      <c r="D208" s="7">
        <v>0</v>
      </c>
      <c r="E208" s="145">
        <v>0</v>
      </c>
      <c r="F208" s="146"/>
      <c r="G208" s="69">
        <v>0</v>
      </c>
      <c r="H208" s="6">
        <v>0</v>
      </c>
      <c r="I208" s="145">
        <v>0</v>
      </c>
      <c r="J208" s="146"/>
      <c r="K208" s="145">
        <v>0</v>
      </c>
      <c r="L208" s="179"/>
      <c r="M208" s="113">
        <v>0</v>
      </c>
      <c r="N208" s="162"/>
    </row>
    <row r="209" spans="1:17" ht="21" customHeight="1">
      <c r="A209" s="188"/>
      <c r="B209" s="168"/>
      <c r="C209" s="1" t="s">
        <v>25</v>
      </c>
      <c r="D209" s="11">
        <f>E209+G209+H209</f>
        <v>1362.5</v>
      </c>
      <c r="E209" s="164">
        <v>403.6</v>
      </c>
      <c r="F209" s="165"/>
      <c r="G209" s="70">
        <f>403.6+153.1</f>
        <v>556.70000000000005</v>
      </c>
      <c r="H209" s="70">
        <v>402.2</v>
      </c>
      <c r="I209" s="145">
        <v>0</v>
      </c>
      <c r="J209" s="146"/>
      <c r="K209" s="145">
        <v>0</v>
      </c>
      <c r="L209" s="179"/>
      <c r="M209" s="113">
        <v>0</v>
      </c>
      <c r="N209" s="162"/>
    </row>
    <row r="210" spans="1:17" ht="50.25" customHeight="1">
      <c r="A210" s="188"/>
      <c r="B210" s="168"/>
      <c r="C210" s="2" t="s">
        <v>20</v>
      </c>
      <c r="D210" s="11">
        <f>E210+G210+H210</f>
        <v>1219.7</v>
      </c>
      <c r="E210" s="164">
        <v>413.8</v>
      </c>
      <c r="F210" s="165"/>
      <c r="G210" s="70">
        <f>39.9+363.7</f>
        <v>403.59999999999997</v>
      </c>
      <c r="H210" s="70">
        <f>71+331.3</f>
        <v>402.3</v>
      </c>
      <c r="I210" s="145">
        <v>0</v>
      </c>
      <c r="J210" s="146"/>
      <c r="K210" s="145">
        <v>0</v>
      </c>
      <c r="L210" s="179"/>
      <c r="M210" s="113">
        <v>0</v>
      </c>
      <c r="N210" s="162"/>
    </row>
    <row r="211" spans="1:17" ht="24" customHeight="1">
      <c r="A211" s="188"/>
      <c r="B211" s="168"/>
      <c r="C211" s="1" t="s">
        <v>21</v>
      </c>
      <c r="D211" s="7">
        <v>0</v>
      </c>
      <c r="E211" s="145">
        <v>0</v>
      </c>
      <c r="F211" s="146"/>
      <c r="G211" s="69">
        <v>0</v>
      </c>
      <c r="H211" s="6">
        <v>0</v>
      </c>
      <c r="I211" s="145">
        <v>0</v>
      </c>
      <c r="J211" s="146"/>
      <c r="K211" s="145">
        <v>0</v>
      </c>
      <c r="L211" s="179"/>
      <c r="M211" s="113">
        <v>0</v>
      </c>
      <c r="N211" s="163"/>
      <c r="P211">
        <v>13</v>
      </c>
    </row>
    <row r="212" spans="1:17" ht="21" customHeight="1">
      <c r="A212" s="257" t="s">
        <v>94</v>
      </c>
      <c r="B212" s="206" t="s">
        <v>16</v>
      </c>
      <c r="C212" s="20" t="s">
        <v>14</v>
      </c>
      <c r="D212" s="11">
        <f>E212+G212+H212+I212+K212</f>
        <v>39959.9</v>
      </c>
      <c r="E212" s="147">
        <f>E213+E214+E215</f>
        <v>8791</v>
      </c>
      <c r="F212" s="148"/>
      <c r="G212" s="65">
        <f>G214+G215+G213</f>
        <v>9861.2000000000007</v>
      </c>
      <c r="H212" s="65">
        <f>H214+H215+H213</f>
        <v>10465.299999999999</v>
      </c>
      <c r="I212" s="147">
        <f>I215+I214+I213</f>
        <v>9735.1</v>
      </c>
      <c r="J212" s="148"/>
      <c r="K212" s="147">
        <v>1107.3</v>
      </c>
      <c r="L212" s="182"/>
      <c r="M212" s="112">
        <v>0</v>
      </c>
      <c r="N212" s="22" t="s">
        <v>95</v>
      </c>
    </row>
    <row r="213" spans="1:17" ht="21" customHeight="1">
      <c r="A213" s="258"/>
      <c r="B213" s="177"/>
      <c r="C213" s="20" t="s">
        <v>24</v>
      </c>
      <c r="D213" s="11">
        <f>E213+G213+H213+I213+K213</f>
        <v>28529.8</v>
      </c>
      <c r="E213" s="164">
        <f>6461.2-7.4</f>
        <v>6453.8</v>
      </c>
      <c r="F213" s="165"/>
      <c r="G213" s="70">
        <v>7033.7</v>
      </c>
      <c r="H213" s="12">
        <v>7252.3</v>
      </c>
      <c r="I213" s="183">
        <v>7790</v>
      </c>
      <c r="J213" s="196"/>
      <c r="K213" s="145">
        <v>0</v>
      </c>
      <c r="L213" s="179"/>
      <c r="M213" s="113">
        <v>0</v>
      </c>
      <c r="N213" s="122"/>
    </row>
    <row r="214" spans="1:17" ht="33.75" customHeight="1">
      <c r="A214" s="258"/>
      <c r="B214" s="177"/>
      <c r="C214" s="20" t="s">
        <v>25</v>
      </c>
      <c r="D214" s="11">
        <f>E214+G214+H214+I214+K214</f>
        <v>3081.1</v>
      </c>
      <c r="E214" s="164">
        <f>717.9-0.8</f>
        <v>717.1</v>
      </c>
      <c r="F214" s="165"/>
      <c r="G214" s="70">
        <f>781.6+20.4</f>
        <v>802</v>
      </c>
      <c r="H214" s="12">
        <v>860.6</v>
      </c>
      <c r="I214" s="183">
        <f>25.2+676.2</f>
        <v>701.40000000000009</v>
      </c>
      <c r="J214" s="196"/>
      <c r="K214" s="145">
        <v>0</v>
      </c>
      <c r="L214" s="179"/>
      <c r="M214" s="113">
        <v>0</v>
      </c>
      <c r="N214" s="122"/>
      <c r="Q214">
        <v>25207.77</v>
      </c>
    </row>
    <row r="215" spans="1:17" ht="51.75" customHeight="1">
      <c r="A215" s="259" t="s">
        <v>185</v>
      </c>
      <c r="B215" s="177"/>
      <c r="C215" s="19" t="s">
        <v>20</v>
      </c>
      <c r="D215" s="11">
        <f>E215+G215+H215+I215+K215</f>
        <v>8349</v>
      </c>
      <c r="E215" s="164">
        <f>1169.8+7.2+443.1</f>
        <v>1620.1</v>
      </c>
      <c r="F215" s="165"/>
      <c r="G215" s="70">
        <v>2025.5</v>
      </c>
      <c r="H215" s="92">
        <f>1151.4+226.4+974.6</f>
        <v>2352.4</v>
      </c>
      <c r="I215" s="183">
        <f>1210+8.5+25.2</f>
        <v>1243.7</v>
      </c>
      <c r="J215" s="196"/>
      <c r="K215" s="164">
        <v>1107.3</v>
      </c>
      <c r="L215" s="214"/>
      <c r="M215" s="114">
        <v>0</v>
      </c>
      <c r="N215" s="122"/>
      <c r="Q215">
        <v>25207.77</v>
      </c>
    </row>
    <row r="216" spans="1:17" ht="43.5" customHeight="1">
      <c r="A216" s="260"/>
      <c r="B216" s="178"/>
      <c r="C216" s="20" t="s">
        <v>21</v>
      </c>
      <c r="D216" s="7">
        <v>0</v>
      </c>
      <c r="E216" s="145">
        <v>0</v>
      </c>
      <c r="F216" s="146"/>
      <c r="G216" s="69">
        <v>0</v>
      </c>
      <c r="H216" s="6">
        <v>0</v>
      </c>
      <c r="I216" s="145">
        <v>0</v>
      </c>
      <c r="J216" s="146"/>
      <c r="K216" s="145">
        <v>0</v>
      </c>
      <c r="L216" s="179"/>
      <c r="M216" s="113"/>
      <c r="N216" s="23"/>
      <c r="P216">
        <v>14</v>
      </c>
    </row>
    <row r="217" spans="1:17" ht="30.9" customHeight="1">
      <c r="A217" s="261" t="s">
        <v>144</v>
      </c>
      <c r="B217" s="261" t="s">
        <v>163</v>
      </c>
      <c r="C217" s="1" t="s">
        <v>14</v>
      </c>
      <c r="D217" s="11">
        <f>E217+G217+H217+I217+K217+M217</f>
        <v>23416.699999999997</v>
      </c>
      <c r="E217" s="147">
        <f>E220+E219</f>
        <v>4401.3999999999996</v>
      </c>
      <c r="F217" s="148"/>
      <c r="G217" s="65">
        <f>G220+G219</f>
        <v>4493.5999999999995</v>
      </c>
      <c r="H217" s="11">
        <f>H220+H219</f>
        <v>5063.8</v>
      </c>
      <c r="I217" s="147">
        <f>I220</f>
        <v>1915.9</v>
      </c>
      <c r="J217" s="148"/>
      <c r="K217" s="147">
        <v>3771</v>
      </c>
      <c r="L217" s="182"/>
      <c r="M217" s="112">
        <v>3771</v>
      </c>
      <c r="N217" s="170" t="s">
        <v>197</v>
      </c>
    </row>
    <row r="218" spans="1:17" ht="25.5" customHeight="1">
      <c r="A218" s="157"/>
      <c r="B218" s="157"/>
      <c r="C218" s="2" t="s">
        <v>17</v>
      </c>
      <c r="D218" s="7">
        <v>0</v>
      </c>
      <c r="E218" s="145">
        <v>0</v>
      </c>
      <c r="F218" s="146"/>
      <c r="G218" s="69">
        <v>0</v>
      </c>
      <c r="H218" s="6">
        <v>0</v>
      </c>
      <c r="I218" s="145">
        <v>0</v>
      </c>
      <c r="J218" s="146"/>
      <c r="K218" s="145">
        <v>0</v>
      </c>
      <c r="L218" s="179"/>
      <c r="M218" s="113">
        <v>0</v>
      </c>
      <c r="N218" s="162"/>
    </row>
    <row r="219" spans="1:17" ht="21.9" customHeight="1">
      <c r="A219" s="157"/>
      <c r="B219" s="157"/>
      <c r="C219" s="1" t="s">
        <v>25</v>
      </c>
      <c r="D219" s="11">
        <f>E219+G219+H219</f>
        <v>2885.7</v>
      </c>
      <c r="E219" s="164">
        <v>517.5</v>
      </c>
      <c r="F219" s="165"/>
      <c r="G219" s="70">
        <v>678.4</v>
      </c>
      <c r="H219" s="12">
        <v>1689.8</v>
      </c>
      <c r="I219" s="145">
        <v>0</v>
      </c>
      <c r="J219" s="146"/>
      <c r="K219" s="145">
        <v>0</v>
      </c>
      <c r="L219" s="179"/>
      <c r="M219" s="113">
        <v>0</v>
      </c>
      <c r="N219" s="162"/>
    </row>
    <row r="220" spans="1:17" ht="46.5" customHeight="1">
      <c r="A220" s="157"/>
      <c r="B220" s="157"/>
      <c r="C220" s="2" t="s">
        <v>20</v>
      </c>
      <c r="D220" s="11">
        <f>E220+G220+H220+I220+K220+M220</f>
        <v>20531</v>
      </c>
      <c r="E220" s="164">
        <v>3883.9</v>
      </c>
      <c r="F220" s="165"/>
      <c r="G220" s="70">
        <f>3455.2+360</f>
        <v>3815.2</v>
      </c>
      <c r="H220" s="70">
        <v>3374</v>
      </c>
      <c r="I220" s="183">
        <v>1915.9</v>
      </c>
      <c r="J220" s="196"/>
      <c r="K220" s="164">
        <v>3771</v>
      </c>
      <c r="L220" s="214"/>
      <c r="M220" s="114">
        <v>3771</v>
      </c>
      <c r="N220" s="162"/>
    </row>
    <row r="221" spans="1:17" ht="223.5" customHeight="1">
      <c r="A221" s="158"/>
      <c r="B221" s="158"/>
      <c r="C221" s="1" t="s">
        <v>21</v>
      </c>
      <c r="D221" s="7">
        <v>0</v>
      </c>
      <c r="E221" s="145">
        <v>0</v>
      </c>
      <c r="F221" s="146"/>
      <c r="G221" s="69">
        <v>0</v>
      </c>
      <c r="H221" s="6">
        <v>0</v>
      </c>
      <c r="I221" s="145">
        <v>0</v>
      </c>
      <c r="J221" s="146"/>
      <c r="K221" s="145">
        <v>0</v>
      </c>
      <c r="L221" s="179"/>
      <c r="M221" s="113">
        <v>0</v>
      </c>
      <c r="N221" s="163"/>
      <c r="P221">
        <v>15</v>
      </c>
    </row>
    <row r="222" spans="1:17" ht="12.9" customHeight="1">
      <c r="A222" s="166" t="s">
        <v>96</v>
      </c>
      <c r="B222" s="156" t="s">
        <v>164</v>
      </c>
      <c r="C222" s="1" t="s">
        <v>14</v>
      </c>
      <c r="D222" s="11">
        <f>E222+G222+H222+I222+K222+M222</f>
        <v>7564.8</v>
      </c>
      <c r="E222" s="147">
        <f>E225</f>
        <v>1008.9</v>
      </c>
      <c r="F222" s="148"/>
      <c r="G222" s="65">
        <f>G225</f>
        <v>1462.3</v>
      </c>
      <c r="H222" s="11">
        <f>H225</f>
        <v>1400</v>
      </c>
      <c r="I222" s="147">
        <f>I225</f>
        <v>1400</v>
      </c>
      <c r="J222" s="148"/>
      <c r="K222" s="147">
        <v>1146.8</v>
      </c>
      <c r="L222" s="182"/>
      <c r="M222" s="112">
        <v>1146.8</v>
      </c>
      <c r="N222" s="167" t="s">
        <v>97</v>
      </c>
    </row>
    <row r="223" spans="1:17" ht="21" customHeight="1">
      <c r="A223" s="157"/>
      <c r="B223" s="157"/>
      <c r="C223" s="1" t="s">
        <v>24</v>
      </c>
      <c r="D223" s="7">
        <v>0</v>
      </c>
      <c r="E223" s="145">
        <v>0</v>
      </c>
      <c r="F223" s="146"/>
      <c r="G223" s="69">
        <v>0</v>
      </c>
      <c r="H223" s="6">
        <v>0</v>
      </c>
      <c r="I223" s="145">
        <v>0</v>
      </c>
      <c r="J223" s="146"/>
      <c r="K223" s="145">
        <v>0</v>
      </c>
      <c r="L223" s="179"/>
      <c r="M223" s="113">
        <v>0</v>
      </c>
      <c r="N223" s="168"/>
    </row>
    <row r="224" spans="1:17" ht="23.1" customHeight="1">
      <c r="A224" s="157"/>
      <c r="B224" s="157"/>
      <c r="C224" s="1" t="s">
        <v>25</v>
      </c>
      <c r="D224" s="7">
        <v>0</v>
      </c>
      <c r="E224" s="145">
        <v>0</v>
      </c>
      <c r="F224" s="146"/>
      <c r="G224" s="69">
        <v>0</v>
      </c>
      <c r="H224" s="6">
        <v>0</v>
      </c>
      <c r="I224" s="145">
        <v>0</v>
      </c>
      <c r="J224" s="146"/>
      <c r="K224" s="145">
        <v>0</v>
      </c>
      <c r="L224" s="179"/>
      <c r="M224" s="113">
        <v>0</v>
      </c>
      <c r="N224" s="168"/>
    </row>
    <row r="225" spans="1:36" ht="50.25" customHeight="1">
      <c r="A225" s="157"/>
      <c r="B225" s="157"/>
      <c r="C225" s="2" t="s">
        <v>20</v>
      </c>
      <c r="D225" s="11">
        <f>E225+G225+H225+I225+K225+M225</f>
        <v>7564.8</v>
      </c>
      <c r="E225" s="164">
        <v>1008.9</v>
      </c>
      <c r="F225" s="165"/>
      <c r="G225" s="70">
        <v>1462.3</v>
      </c>
      <c r="H225" s="70">
        <v>1400</v>
      </c>
      <c r="I225" s="183">
        <v>1400</v>
      </c>
      <c r="J225" s="196"/>
      <c r="K225" s="164">
        <v>1146.8</v>
      </c>
      <c r="L225" s="214"/>
      <c r="M225" s="114">
        <v>1146.8</v>
      </c>
      <c r="N225" s="168"/>
    </row>
    <row r="226" spans="1:36" ht="49.5" customHeight="1">
      <c r="A226" s="157"/>
      <c r="B226" s="157"/>
      <c r="C226" s="1" t="s">
        <v>21</v>
      </c>
      <c r="D226" s="7">
        <v>0</v>
      </c>
      <c r="E226" s="145">
        <v>0</v>
      </c>
      <c r="F226" s="146"/>
      <c r="G226" s="69">
        <v>0</v>
      </c>
      <c r="H226" s="6">
        <v>0</v>
      </c>
      <c r="I226" s="145">
        <v>0</v>
      </c>
      <c r="J226" s="146"/>
      <c r="K226" s="145">
        <v>0</v>
      </c>
      <c r="L226" s="179"/>
      <c r="M226" s="113">
        <v>0</v>
      </c>
      <c r="N226" s="169"/>
      <c r="P226">
        <v>16</v>
      </c>
      <c r="Q226" s="67"/>
      <c r="R226" s="67"/>
      <c r="S226" s="67"/>
      <c r="T226" s="67"/>
      <c r="U226" s="67"/>
      <c r="V226" s="67"/>
      <c r="W226" s="67"/>
      <c r="X226" s="67"/>
      <c r="Y226" s="67"/>
      <c r="Z226" s="67"/>
      <c r="AA226" s="67"/>
      <c r="AB226" s="67"/>
      <c r="AC226" s="67"/>
      <c r="AD226" s="67"/>
      <c r="AE226" s="67"/>
      <c r="AF226" s="67"/>
      <c r="AG226" s="67"/>
      <c r="AH226" s="67"/>
      <c r="AI226" s="67"/>
      <c r="AJ226" s="67"/>
    </row>
    <row r="227" spans="1:36" s="63" customFormat="1" ht="21.9" customHeight="1">
      <c r="A227" s="264" t="s">
        <v>153</v>
      </c>
      <c r="B227" s="266" t="s">
        <v>163</v>
      </c>
      <c r="C227" s="64" t="s">
        <v>14</v>
      </c>
      <c r="D227" s="65">
        <f>D230</f>
        <v>3614.2999999999997</v>
      </c>
      <c r="E227" s="225">
        <f>E230</f>
        <v>2522.5</v>
      </c>
      <c r="F227" s="226"/>
      <c r="G227" s="65">
        <f>G230</f>
        <v>434.70000000000005</v>
      </c>
      <c r="H227" s="65">
        <f>H230</f>
        <v>657.1</v>
      </c>
      <c r="I227" s="268">
        <v>0</v>
      </c>
      <c r="J227" s="269"/>
      <c r="K227" s="268">
        <v>0</v>
      </c>
      <c r="L227" s="270"/>
      <c r="M227" s="123">
        <v>0</v>
      </c>
      <c r="N227" s="190" t="s">
        <v>188</v>
      </c>
      <c r="O227" s="67"/>
      <c r="P227" s="67"/>
      <c r="Q227" s="67"/>
      <c r="R227" s="67"/>
      <c r="S227" s="67"/>
      <c r="T227" s="67"/>
      <c r="U227" s="67"/>
      <c r="V227" s="67"/>
      <c r="W227" s="67"/>
      <c r="X227" s="67"/>
      <c r="Y227" s="67"/>
      <c r="Z227" s="67"/>
      <c r="AA227" s="67"/>
      <c r="AB227" s="67"/>
      <c r="AC227" s="67"/>
      <c r="AD227" s="67"/>
      <c r="AE227" s="67"/>
      <c r="AF227" s="67"/>
      <c r="AG227" s="67"/>
      <c r="AH227" s="67"/>
      <c r="AI227" s="67"/>
      <c r="AJ227" s="67"/>
    </row>
    <row r="228" spans="1:36" s="63" customFormat="1" ht="25.5" customHeight="1">
      <c r="A228" s="265"/>
      <c r="B228" s="267"/>
      <c r="C228" s="68" t="s">
        <v>17</v>
      </c>
      <c r="D228" s="65">
        <v>0</v>
      </c>
      <c r="E228" s="185">
        <v>0</v>
      </c>
      <c r="F228" s="186"/>
      <c r="G228" s="69">
        <v>0</v>
      </c>
      <c r="H228" s="69">
        <v>0</v>
      </c>
      <c r="I228" s="222">
        <v>0</v>
      </c>
      <c r="J228" s="223"/>
      <c r="K228" s="222">
        <v>0</v>
      </c>
      <c r="L228" s="271"/>
      <c r="M228" s="124">
        <v>0</v>
      </c>
      <c r="N228" s="191"/>
      <c r="O228" s="67"/>
      <c r="P228" s="67"/>
      <c r="Q228" s="67"/>
      <c r="R228" s="67"/>
      <c r="S228" s="67"/>
      <c r="T228" s="67"/>
      <c r="U228" s="67"/>
      <c r="V228" s="67"/>
      <c r="W228" s="67"/>
      <c r="X228" s="67"/>
      <c r="Y228" s="67"/>
      <c r="Z228" s="67"/>
      <c r="AA228" s="67"/>
      <c r="AB228" s="67"/>
      <c r="AC228" s="67"/>
      <c r="AD228" s="67"/>
      <c r="AE228" s="67"/>
      <c r="AF228" s="67"/>
      <c r="AG228" s="67"/>
      <c r="AH228" s="67"/>
      <c r="AI228" s="67"/>
      <c r="AJ228" s="67"/>
    </row>
    <row r="229" spans="1:36" s="63" customFormat="1" ht="20.100000000000001" customHeight="1">
      <c r="A229" s="265"/>
      <c r="B229" s="267"/>
      <c r="C229" s="64" t="s">
        <v>25</v>
      </c>
      <c r="D229" s="65">
        <v>0</v>
      </c>
      <c r="E229" s="185">
        <v>0</v>
      </c>
      <c r="F229" s="186"/>
      <c r="G229" s="69">
        <v>0</v>
      </c>
      <c r="H229" s="69">
        <v>0</v>
      </c>
      <c r="I229" s="222">
        <v>0</v>
      </c>
      <c r="J229" s="223"/>
      <c r="K229" s="222">
        <v>0</v>
      </c>
      <c r="L229" s="271"/>
      <c r="M229" s="124">
        <v>0</v>
      </c>
      <c r="N229" s="191"/>
      <c r="O229" s="67"/>
      <c r="P229" s="67"/>
      <c r="Q229" s="67"/>
      <c r="R229" s="67"/>
      <c r="S229" s="67"/>
      <c r="T229" s="67"/>
      <c r="U229" s="67"/>
      <c r="V229" s="67"/>
      <c r="W229" s="67"/>
      <c r="X229" s="67"/>
      <c r="Y229" s="67"/>
      <c r="Z229" s="67"/>
      <c r="AA229" s="67"/>
      <c r="AB229" s="67"/>
      <c r="AC229" s="67"/>
      <c r="AD229" s="67"/>
      <c r="AE229" s="67"/>
      <c r="AF229" s="67"/>
      <c r="AG229" s="67"/>
      <c r="AH229" s="67"/>
      <c r="AI229" s="67"/>
      <c r="AJ229" s="67"/>
    </row>
    <row r="230" spans="1:36" s="63" customFormat="1" ht="48.75" customHeight="1">
      <c r="A230" s="265"/>
      <c r="B230" s="267"/>
      <c r="C230" s="68" t="s">
        <v>20</v>
      </c>
      <c r="D230" s="65">
        <f>E230+G230+H230</f>
        <v>3614.2999999999997</v>
      </c>
      <c r="E230" s="185">
        <f>1334.2+19.5+739.8+319.8+109.2</f>
        <v>2522.5</v>
      </c>
      <c r="F230" s="186"/>
      <c r="G230" s="70">
        <f>224.8+209.9</f>
        <v>434.70000000000005</v>
      </c>
      <c r="H230" s="70">
        <f>491.3+165.8</f>
        <v>657.1</v>
      </c>
      <c r="I230" s="222">
        <v>0</v>
      </c>
      <c r="J230" s="223"/>
      <c r="K230" s="222">
        <v>0</v>
      </c>
      <c r="L230" s="271"/>
      <c r="M230" s="124">
        <v>0</v>
      </c>
      <c r="N230" s="192"/>
      <c r="O230" s="67"/>
      <c r="P230" s="67"/>
      <c r="Q230" s="67"/>
      <c r="R230" s="67"/>
      <c r="S230" s="67"/>
      <c r="T230" s="67"/>
      <c r="U230" s="67"/>
      <c r="V230" s="67"/>
      <c r="W230" s="67"/>
      <c r="X230" s="67"/>
      <c r="Y230" s="67"/>
      <c r="Z230" s="67"/>
      <c r="AA230" s="67"/>
      <c r="AB230" s="67"/>
      <c r="AC230" s="67"/>
      <c r="AD230" s="67"/>
      <c r="AE230" s="67"/>
      <c r="AF230" s="67"/>
      <c r="AG230" s="67"/>
      <c r="AH230" s="67"/>
      <c r="AI230" s="67"/>
      <c r="AJ230" s="67"/>
    </row>
    <row r="231" spans="1:36" s="63" customFormat="1" ht="24.75" customHeight="1">
      <c r="A231" s="71"/>
      <c r="B231" s="72"/>
      <c r="C231" s="64" t="s">
        <v>21</v>
      </c>
      <c r="D231" s="65">
        <v>0</v>
      </c>
      <c r="E231" s="185">
        <v>0</v>
      </c>
      <c r="F231" s="186"/>
      <c r="G231" s="69">
        <v>0</v>
      </c>
      <c r="H231" s="69">
        <v>0</v>
      </c>
      <c r="I231" s="222">
        <v>0</v>
      </c>
      <c r="J231" s="223"/>
      <c r="K231" s="222">
        <v>0</v>
      </c>
      <c r="L231" s="271"/>
      <c r="M231" s="124">
        <v>0</v>
      </c>
      <c r="N231" s="272"/>
      <c r="O231" s="67"/>
      <c r="P231" s="67">
        <v>17</v>
      </c>
      <c r="Q231" s="67"/>
      <c r="R231" s="67"/>
      <c r="S231" s="67"/>
      <c r="T231" s="67"/>
      <c r="U231" s="67"/>
      <c r="V231" s="67"/>
      <c r="W231" s="67"/>
      <c r="X231" s="67"/>
      <c r="Y231" s="67"/>
      <c r="Z231" s="67"/>
      <c r="AA231" s="67"/>
      <c r="AB231" s="67"/>
      <c r="AC231" s="67"/>
      <c r="AD231" s="67"/>
      <c r="AE231" s="67"/>
      <c r="AF231" s="67"/>
      <c r="AG231" s="67"/>
      <c r="AH231" s="67"/>
      <c r="AI231" s="67"/>
      <c r="AJ231" s="67"/>
    </row>
    <row r="232" spans="1:36" ht="21" customHeight="1">
      <c r="A232" s="73" t="s">
        <v>44</v>
      </c>
      <c r="B232" s="74"/>
      <c r="C232" s="75"/>
      <c r="D232" s="65">
        <f>D156+D161+D166+D171+D176+D181+D186+D191+D197+D202+D207+D212+D217+D222+D227</f>
        <v>124027.8</v>
      </c>
      <c r="E232" s="225">
        <f>E156+E161+E166+E171+E176+E181+E186+E191+E197+E202+E207+E212+E222+E217+E227</f>
        <v>28588.5</v>
      </c>
      <c r="F232" s="226"/>
      <c r="G232" s="65">
        <f>G202+G212+G217+G222+G191+G207+G166+G227+G176+G161+G184+G186+G200</f>
        <v>28170.3</v>
      </c>
      <c r="H232" s="65">
        <f>H202+H212+H217+H222+H191+H207+H166+H227+H176+H161+H184+H186+H200+H156</f>
        <v>24741.199999999997</v>
      </c>
      <c r="I232" s="225">
        <f>I202+I212+I217+I222+I191</f>
        <v>19974.300000000003</v>
      </c>
      <c r="J232" s="226"/>
      <c r="K232" s="225">
        <f>K202+K212+K217+K222</f>
        <v>14635.699999999999</v>
      </c>
      <c r="L232" s="273"/>
      <c r="M232" s="125">
        <f>M217+M222+M202+M156</f>
        <v>7917.8</v>
      </c>
      <c r="N232" s="242"/>
      <c r="O232" s="67"/>
      <c r="P232" s="67"/>
      <c r="Q232" s="67"/>
      <c r="R232" s="67"/>
      <c r="S232" s="67"/>
      <c r="T232" s="67"/>
      <c r="U232" s="67"/>
      <c r="V232" s="67"/>
      <c r="W232" s="67"/>
      <c r="X232" s="67"/>
      <c r="Y232" s="67"/>
      <c r="Z232" s="67"/>
      <c r="AA232" s="67"/>
      <c r="AB232" s="67"/>
      <c r="AC232" s="67"/>
      <c r="AD232" s="67"/>
      <c r="AE232" s="67"/>
      <c r="AF232" s="67"/>
      <c r="AG232" s="67"/>
      <c r="AH232" s="67"/>
      <c r="AI232" s="67"/>
      <c r="AJ232" s="67"/>
    </row>
    <row r="233" spans="1:36" ht="21.9" customHeight="1">
      <c r="A233" s="274" t="s">
        <v>98</v>
      </c>
      <c r="B233" s="275"/>
      <c r="C233" s="275"/>
      <c r="D233" s="275"/>
      <c r="E233" s="275"/>
      <c r="F233" s="275"/>
      <c r="G233" s="275"/>
      <c r="H233" s="275"/>
      <c r="I233" s="275"/>
      <c r="J233" s="275"/>
      <c r="K233" s="275"/>
      <c r="L233" s="275"/>
      <c r="M233" s="276"/>
      <c r="N233" s="277"/>
    </row>
    <row r="234" spans="1:36" ht="21" customHeight="1">
      <c r="A234" s="156" t="s">
        <v>178</v>
      </c>
      <c r="B234" s="166" t="s">
        <v>16</v>
      </c>
      <c r="C234" s="1" t="s">
        <v>14</v>
      </c>
      <c r="D234" s="58">
        <f>E234+G234+H234+I234+K234+M234</f>
        <v>546.29999999999995</v>
      </c>
      <c r="E234" s="278">
        <f>E237</f>
        <v>29</v>
      </c>
      <c r="F234" s="279"/>
      <c r="G234" s="81">
        <f>G236+G237</f>
        <v>206.9</v>
      </c>
      <c r="H234" s="81">
        <f>H236+H237</f>
        <v>206.9</v>
      </c>
      <c r="I234" s="278">
        <v>103.5</v>
      </c>
      <c r="J234" s="279"/>
      <c r="K234" s="280">
        <v>0</v>
      </c>
      <c r="L234" s="281"/>
      <c r="M234" s="128">
        <v>0</v>
      </c>
      <c r="N234" s="170" t="s">
        <v>158</v>
      </c>
      <c r="P234" s="43"/>
    </row>
    <row r="235" spans="1:36" ht="25.5" customHeight="1">
      <c r="A235" s="154"/>
      <c r="B235" s="157"/>
      <c r="C235" s="2" t="s">
        <v>17</v>
      </c>
      <c r="D235" s="6">
        <v>0</v>
      </c>
      <c r="E235" s="145">
        <v>0</v>
      </c>
      <c r="F235" s="146"/>
      <c r="G235" s="69">
        <v>0</v>
      </c>
      <c r="H235" s="6">
        <v>0</v>
      </c>
      <c r="I235" s="145">
        <v>0</v>
      </c>
      <c r="J235" s="146"/>
      <c r="K235" s="145">
        <v>0</v>
      </c>
      <c r="L235" s="179"/>
      <c r="M235" s="113">
        <v>0</v>
      </c>
      <c r="N235" s="162"/>
    </row>
    <row r="236" spans="1:36" ht="14.1" customHeight="1">
      <c r="A236" s="154"/>
      <c r="B236" s="157"/>
      <c r="C236" s="1" t="s">
        <v>25</v>
      </c>
      <c r="D236" s="12">
        <f>G236+E236+H236</f>
        <v>289.60000000000002</v>
      </c>
      <c r="E236" s="145">
        <v>0</v>
      </c>
      <c r="F236" s="146"/>
      <c r="G236" s="70">
        <v>144.80000000000001</v>
      </c>
      <c r="H236" s="12">
        <v>144.80000000000001</v>
      </c>
      <c r="I236" s="145">
        <v>0</v>
      </c>
      <c r="J236" s="146"/>
      <c r="K236" s="145">
        <v>0</v>
      </c>
      <c r="L236" s="179"/>
      <c r="M236" s="113">
        <v>0</v>
      </c>
      <c r="N236" s="162"/>
    </row>
    <row r="237" spans="1:36" ht="97.5" customHeight="1">
      <c r="A237" s="155"/>
      <c r="B237" s="158"/>
      <c r="C237" s="2" t="s">
        <v>20</v>
      </c>
      <c r="D237" s="12">
        <f>E237+G237+H237+I237+K237+M237</f>
        <v>256.7</v>
      </c>
      <c r="E237" s="164">
        <f>24+5</f>
        <v>29</v>
      </c>
      <c r="F237" s="165"/>
      <c r="G237" s="70">
        <v>62.1</v>
      </c>
      <c r="H237" s="12">
        <v>62.1</v>
      </c>
      <c r="I237" s="164">
        <v>103.5</v>
      </c>
      <c r="J237" s="165"/>
      <c r="K237" s="145">
        <v>0</v>
      </c>
      <c r="L237" s="179"/>
      <c r="M237" s="113">
        <v>0</v>
      </c>
      <c r="N237" s="163"/>
      <c r="P237">
        <v>18</v>
      </c>
    </row>
    <row r="238" spans="1:36" ht="25.5" customHeight="1">
      <c r="A238" s="166" t="s">
        <v>99</v>
      </c>
      <c r="B238" s="156" t="s">
        <v>156</v>
      </c>
      <c r="C238" s="1" t="s">
        <v>14</v>
      </c>
      <c r="D238" s="11">
        <f>E238+G238+H238+I238+K238+M238</f>
        <v>110122.70000000001</v>
      </c>
      <c r="E238" s="147">
        <f>E240</f>
        <v>18119.599999999999</v>
      </c>
      <c r="F238" s="148"/>
      <c r="G238" s="65">
        <f>G240</f>
        <v>19757.900000000001</v>
      </c>
      <c r="H238" s="11">
        <f>H240</f>
        <v>16768.600000000002</v>
      </c>
      <c r="I238" s="147">
        <f>I240</f>
        <v>14930</v>
      </c>
      <c r="J238" s="148"/>
      <c r="K238" s="147">
        <v>20273.3</v>
      </c>
      <c r="L238" s="182"/>
      <c r="M238" s="112">
        <v>20273.3</v>
      </c>
      <c r="N238" s="161" t="s">
        <v>62</v>
      </c>
    </row>
    <row r="239" spans="1:36" ht="21.9" customHeight="1">
      <c r="A239" s="157"/>
      <c r="B239" s="157"/>
      <c r="C239" s="1" t="s">
        <v>24</v>
      </c>
      <c r="D239" s="7">
        <v>0</v>
      </c>
      <c r="E239" s="145">
        <v>0</v>
      </c>
      <c r="F239" s="146"/>
      <c r="G239" s="69">
        <v>0</v>
      </c>
      <c r="H239" s="6">
        <v>0</v>
      </c>
      <c r="I239" s="145">
        <v>0</v>
      </c>
      <c r="J239" s="146"/>
      <c r="K239" s="145">
        <v>0</v>
      </c>
      <c r="L239" s="179"/>
      <c r="M239" s="113"/>
      <c r="N239" s="162"/>
    </row>
    <row r="240" spans="1:36" ht="21" customHeight="1">
      <c r="A240" s="157"/>
      <c r="B240" s="157"/>
      <c r="C240" s="1" t="s">
        <v>25</v>
      </c>
      <c r="D240" s="11">
        <f>E240+G240+H240+I240+K240+M240</f>
        <v>110122.70000000001</v>
      </c>
      <c r="E240" s="164">
        <f>12849.6+400+1000+3870</f>
        <v>18119.599999999999</v>
      </c>
      <c r="F240" s="165"/>
      <c r="G240" s="82">
        <v>19757.900000000001</v>
      </c>
      <c r="H240" s="12">
        <f>17172.7-2250+1845.9</f>
        <v>16768.600000000002</v>
      </c>
      <c r="I240" s="183">
        <v>14930</v>
      </c>
      <c r="J240" s="196"/>
      <c r="K240" s="262">
        <v>20273.3</v>
      </c>
      <c r="L240" s="263"/>
      <c r="M240" s="126">
        <v>20273.3</v>
      </c>
      <c r="N240" s="162"/>
    </row>
    <row r="241" spans="1:16" ht="49.5" customHeight="1">
      <c r="A241" s="157"/>
      <c r="B241" s="157"/>
      <c r="C241" s="2" t="s">
        <v>20</v>
      </c>
      <c r="D241" s="7">
        <v>0</v>
      </c>
      <c r="E241" s="145">
        <v>0</v>
      </c>
      <c r="F241" s="146"/>
      <c r="G241" s="69">
        <v>0</v>
      </c>
      <c r="H241" s="6">
        <v>0</v>
      </c>
      <c r="I241" s="145">
        <v>0</v>
      </c>
      <c r="J241" s="146"/>
      <c r="K241" s="145">
        <v>0</v>
      </c>
      <c r="L241" s="179"/>
      <c r="M241" s="113"/>
      <c r="N241" s="162"/>
    </row>
    <row r="242" spans="1:16" ht="37.5" customHeight="1">
      <c r="A242" s="158"/>
      <c r="B242" s="158"/>
      <c r="C242" s="1" t="s">
        <v>21</v>
      </c>
      <c r="D242" s="7">
        <v>0</v>
      </c>
      <c r="E242" s="145">
        <v>0</v>
      </c>
      <c r="F242" s="146"/>
      <c r="G242" s="69">
        <v>0</v>
      </c>
      <c r="H242" s="6">
        <v>0</v>
      </c>
      <c r="I242" s="145">
        <v>0</v>
      </c>
      <c r="J242" s="146"/>
      <c r="K242" s="145">
        <v>0</v>
      </c>
      <c r="L242" s="179"/>
      <c r="M242" s="113"/>
      <c r="N242" s="163"/>
      <c r="P242">
        <v>19</v>
      </c>
    </row>
    <row r="243" spans="1:16" ht="27.9" customHeight="1">
      <c r="A243" s="156" t="s">
        <v>174</v>
      </c>
      <c r="B243" s="156" t="s">
        <v>170</v>
      </c>
      <c r="C243" s="1" t="s">
        <v>14</v>
      </c>
      <c r="D243" s="11">
        <f>E243+G243+H243+I243+K243+M243</f>
        <v>371</v>
      </c>
      <c r="E243" s="147">
        <f>E246</f>
        <v>62</v>
      </c>
      <c r="F243" s="148"/>
      <c r="G243" s="65">
        <f>G246</f>
        <v>51.5</v>
      </c>
      <c r="H243" s="11">
        <f>H246</f>
        <v>72.699999999999989</v>
      </c>
      <c r="I243" s="147">
        <f>I246</f>
        <v>82.2</v>
      </c>
      <c r="J243" s="148"/>
      <c r="K243" s="147">
        <v>51.3</v>
      </c>
      <c r="L243" s="182"/>
      <c r="M243" s="112">
        <v>51.3</v>
      </c>
      <c r="N243" s="161" t="s">
        <v>62</v>
      </c>
    </row>
    <row r="244" spans="1:16" ht="21.9" customHeight="1">
      <c r="A244" s="157"/>
      <c r="B244" s="157"/>
      <c r="C244" s="1" t="s">
        <v>24</v>
      </c>
      <c r="D244" s="7">
        <v>0</v>
      </c>
      <c r="E244" s="145">
        <v>0</v>
      </c>
      <c r="F244" s="146"/>
      <c r="G244" s="69">
        <v>0</v>
      </c>
      <c r="H244" s="6">
        <v>0</v>
      </c>
      <c r="I244" s="145">
        <v>0</v>
      </c>
      <c r="J244" s="146"/>
      <c r="K244" s="145">
        <v>0</v>
      </c>
      <c r="L244" s="179"/>
      <c r="M244" s="113">
        <v>0</v>
      </c>
      <c r="N244" s="162"/>
    </row>
    <row r="245" spans="1:16" ht="20.100000000000001" customHeight="1">
      <c r="A245" s="157"/>
      <c r="B245" s="157"/>
      <c r="C245" s="1" t="s">
        <v>25</v>
      </c>
      <c r="D245" s="7">
        <v>0</v>
      </c>
      <c r="E245" s="145">
        <v>0</v>
      </c>
      <c r="F245" s="146"/>
      <c r="G245" s="69">
        <v>0</v>
      </c>
      <c r="H245" s="6">
        <v>0</v>
      </c>
      <c r="I245" s="145">
        <v>0</v>
      </c>
      <c r="J245" s="146"/>
      <c r="K245" s="145">
        <v>0</v>
      </c>
      <c r="L245" s="179"/>
      <c r="M245" s="113">
        <v>0</v>
      </c>
      <c r="N245" s="162"/>
    </row>
    <row r="246" spans="1:16" ht="51" customHeight="1">
      <c r="A246" s="157"/>
      <c r="B246" s="157"/>
      <c r="C246" s="2" t="s">
        <v>20</v>
      </c>
      <c r="D246" s="11">
        <f>E246+G246+H246+I246+K246+M246</f>
        <v>371</v>
      </c>
      <c r="E246" s="164">
        <f>44+18</f>
        <v>62</v>
      </c>
      <c r="F246" s="165"/>
      <c r="G246" s="70">
        <v>51.5</v>
      </c>
      <c r="H246" s="70">
        <f>20.8+15.6+36.3</f>
        <v>72.699999999999989</v>
      </c>
      <c r="I246" s="183">
        <v>82.2</v>
      </c>
      <c r="J246" s="196"/>
      <c r="K246" s="164">
        <v>51.3</v>
      </c>
      <c r="L246" s="214"/>
      <c r="M246" s="114">
        <v>51.3</v>
      </c>
      <c r="N246" s="162"/>
    </row>
    <row r="247" spans="1:16" ht="60" customHeight="1">
      <c r="A247" s="157"/>
      <c r="B247" s="157"/>
      <c r="C247" s="2" t="s">
        <v>26</v>
      </c>
      <c r="D247" s="7">
        <v>0</v>
      </c>
      <c r="E247" s="159">
        <v>0</v>
      </c>
      <c r="F247" s="160"/>
      <c r="G247" s="66">
        <v>0</v>
      </c>
      <c r="H247" s="7">
        <v>0</v>
      </c>
      <c r="I247" s="159">
        <v>0</v>
      </c>
      <c r="J247" s="160"/>
      <c r="K247" s="159">
        <v>0</v>
      </c>
      <c r="L247" s="207"/>
      <c r="M247" s="115">
        <v>0</v>
      </c>
      <c r="N247" s="162"/>
      <c r="P247">
        <v>20</v>
      </c>
    </row>
    <row r="248" spans="1:16" ht="20.100000000000001" customHeight="1">
      <c r="A248" s="288" t="s">
        <v>173</v>
      </c>
      <c r="B248" s="206" t="s">
        <v>100</v>
      </c>
      <c r="C248" s="17" t="s">
        <v>14</v>
      </c>
      <c r="D248" s="11">
        <f>E248+G248+H248+I248+K248+M248</f>
        <v>10207.1</v>
      </c>
      <c r="E248" s="147">
        <f>E251+E250</f>
        <v>2068.6</v>
      </c>
      <c r="F248" s="148"/>
      <c r="G248" s="65">
        <f>G251+G250</f>
        <v>1863.5</v>
      </c>
      <c r="H248" s="11">
        <f>H251</f>
        <v>1168.2</v>
      </c>
      <c r="I248" s="147">
        <f>I251</f>
        <v>820</v>
      </c>
      <c r="J248" s="148"/>
      <c r="K248" s="147">
        <v>2143.4</v>
      </c>
      <c r="L248" s="182"/>
      <c r="M248" s="112">
        <v>2143.4</v>
      </c>
      <c r="N248" s="285" t="s">
        <v>198</v>
      </c>
    </row>
    <row r="249" spans="1:16" ht="21.6" customHeight="1">
      <c r="A249" s="258"/>
      <c r="B249" s="177"/>
      <c r="C249" s="17" t="s">
        <v>24</v>
      </c>
      <c r="D249" s="7">
        <v>0</v>
      </c>
      <c r="E249" s="145">
        <v>0</v>
      </c>
      <c r="F249" s="146"/>
      <c r="G249" s="69">
        <v>0</v>
      </c>
      <c r="H249" s="6">
        <v>0</v>
      </c>
      <c r="I249" s="145">
        <v>0</v>
      </c>
      <c r="J249" s="146"/>
      <c r="K249" s="145">
        <v>0</v>
      </c>
      <c r="L249" s="179"/>
      <c r="M249" s="113">
        <v>0</v>
      </c>
      <c r="N249" s="286"/>
    </row>
    <row r="250" spans="1:16" ht="21" customHeight="1">
      <c r="A250" s="259" t="s">
        <v>142</v>
      </c>
      <c r="B250" s="239" t="s">
        <v>171</v>
      </c>
      <c r="C250" s="17" t="s">
        <v>25</v>
      </c>
      <c r="D250" s="11">
        <f>E250+G250</f>
        <v>60.3</v>
      </c>
      <c r="E250" s="164">
        <v>60.3</v>
      </c>
      <c r="F250" s="165"/>
      <c r="G250" s="70"/>
      <c r="H250" s="6">
        <v>0</v>
      </c>
      <c r="I250" s="145">
        <v>0</v>
      </c>
      <c r="J250" s="146"/>
      <c r="K250" s="229">
        <v>0</v>
      </c>
      <c r="L250" s="231"/>
      <c r="M250" s="120">
        <v>0</v>
      </c>
      <c r="N250" s="286"/>
    </row>
    <row r="251" spans="1:16" ht="51" customHeight="1">
      <c r="A251" s="258"/>
      <c r="B251" s="188"/>
      <c r="C251" s="18" t="s">
        <v>48</v>
      </c>
      <c r="D251" s="11">
        <f>E251+G251+H251+I251+K251+M251</f>
        <v>10146.799999999999</v>
      </c>
      <c r="E251" s="164">
        <f>1894.6+10.9+16.7+60.3+25.8</f>
        <v>2008.3</v>
      </c>
      <c r="F251" s="165"/>
      <c r="G251" s="70">
        <f>1677.9+185.6</f>
        <v>1863.5</v>
      </c>
      <c r="H251" s="82">
        <f>759.7+16.9+391.6</f>
        <v>1168.2</v>
      </c>
      <c r="I251" s="183">
        <f>720+100</f>
        <v>820</v>
      </c>
      <c r="J251" s="184"/>
      <c r="K251" s="282">
        <v>2143.4</v>
      </c>
      <c r="L251" s="282"/>
      <c r="M251" s="114">
        <v>2143.4</v>
      </c>
      <c r="N251" s="239"/>
    </row>
    <row r="252" spans="1:16" ht="77.25" customHeight="1">
      <c r="A252" s="260"/>
      <c r="B252" s="240"/>
      <c r="C252" s="18" t="s">
        <v>26</v>
      </c>
      <c r="D252" s="7">
        <v>0</v>
      </c>
      <c r="E252" s="145">
        <v>0</v>
      </c>
      <c r="F252" s="146"/>
      <c r="G252" s="69">
        <v>0</v>
      </c>
      <c r="H252" s="6">
        <v>0</v>
      </c>
      <c r="I252" s="145">
        <v>0</v>
      </c>
      <c r="J252" s="179"/>
      <c r="K252" s="233">
        <v>0</v>
      </c>
      <c r="L252" s="233"/>
      <c r="M252" s="113">
        <v>0</v>
      </c>
      <c r="N252" s="287"/>
      <c r="P252">
        <v>21</v>
      </c>
    </row>
    <row r="253" spans="1:16" ht="21" customHeight="1">
      <c r="A253" s="283" t="s">
        <v>143</v>
      </c>
      <c r="B253" s="157" t="s">
        <v>16</v>
      </c>
      <c r="C253" s="1" t="s">
        <v>14</v>
      </c>
      <c r="D253" s="7">
        <f>E253</f>
        <v>250</v>
      </c>
      <c r="E253" s="159">
        <f>E254+E255+E256</f>
        <v>250</v>
      </c>
      <c r="F253" s="160"/>
      <c r="G253" s="66">
        <v>0</v>
      </c>
      <c r="H253" s="7">
        <v>0</v>
      </c>
      <c r="I253" s="159">
        <v>0</v>
      </c>
      <c r="J253" s="207"/>
      <c r="K253" s="232">
        <v>0</v>
      </c>
      <c r="L253" s="232"/>
      <c r="M253" s="115">
        <v>0</v>
      </c>
      <c r="N253" s="162" t="s">
        <v>101</v>
      </c>
    </row>
    <row r="254" spans="1:16" ht="21.9" customHeight="1">
      <c r="A254" s="154"/>
      <c r="B254" s="157"/>
      <c r="C254" s="1" t="s">
        <v>24</v>
      </c>
      <c r="D254" s="7">
        <v>0</v>
      </c>
      <c r="E254" s="145">
        <v>0</v>
      </c>
      <c r="F254" s="146"/>
      <c r="G254" s="69">
        <v>0</v>
      </c>
      <c r="H254" s="6">
        <v>0</v>
      </c>
      <c r="I254" s="145">
        <v>0</v>
      </c>
      <c r="J254" s="179"/>
      <c r="K254" s="233">
        <v>0</v>
      </c>
      <c r="L254" s="233"/>
      <c r="M254" s="113">
        <v>0</v>
      </c>
      <c r="N254" s="162"/>
    </row>
    <row r="255" spans="1:16" ht="21" customHeight="1">
      <c r="A255" s="154"/>
      <c r="B255" s="157"/>
      <c r="C255" s="1" t="s">
        <v>25</v>
      </c>
      <c r="D255" s="7">
        <v>0</v>
      </c>
      <c r="E255" s="145">
        <v>0</v>
      </c>
      <c r="F255" s="146"/>
      <c r="G255" s="69">
        <v>0</v>
      </c>
      <c r="H255" s="6">
        <v>0</v>
      </c>
      <c r="I255" s="145">
        <v>0</v>
      </c>
      <c r="J255" s="179"/>
      <c r="K255" s="233">
        <v>0</v>
      </c>
      <c r="L255" s="233"/>
      <c r="M255" s="113">
        <v>0</v>
      </c>
      <c r="N255" s="162"/>
    </row>
    <row r="256" spans="1:16" ht="48" customHeight="1">
      <c r="A256" s="154"/>
      <c r="B256" s="157"/>
      <c r="C256" s="2" t="s">
        <v>20</v>
      </c>
      <c r="D256" s="7">
        <f>E256</f>
        <v>250</v>
      </c>
      <c r="E256" s="145">
        <v>250</v>
      </c>
      <c r="F256" s="146"/>
      <c r="G256" s="69">
        <v>0</v>
      </c>
      <c r="H256" s="6">
        <v>0</v>
      </c>
      <c r="I256" s="145">
        <v>0</v>
      </c>
      <c r="J256" s="179"/>
      <c r="K256" s="233">
        <v>0</v>
      </c>
      <c r="L256" s="233"/>
      <c r="M256" s="113">
        <v>0</v>
      </c>
      <c r="N256" s="162"/>
    </row>
    <row r="257" spans="1:16" ht="24.75" customHeight="1">
      <c r="A257" s="155"/>
      <c r="B257" s="158"/>
      <c r="C257" s="48" t="s">
        <v>151</v>
      </c>
      <c r="D257" s="7">
        <v>0</v>
      </c>
      <c r="E257" s="145">
        <v>0</v>
      </c>
      <c r="F257" s="146"/>
      <c r="G257" s="69">
        <v>0</v>
      </c>
      <c r="H257" s="6">
        <v>0</v>
      </c>
      <c r="I257" s="145">
        <v>0</v>
      </c>
      <c r="J257" s="179"/>
      <c r="K257" s="284">
        <v>0</v>
      </c>
      <c r="L257" s="284"/>
      <c r="M257" s="127">
        <v>0</v>
      </c>
      <c r="N257" s="163"/>
      <c r="P257">
        <v>22</v>
      </c>
    </row>
    <row r="258" spans="1:16" ht="20.100000000000001" customHeight="1">
      <c r="A258" s="153" t="s">
        <v>102</v>
      </c>
      <c r="B258" s="166" t="s">
        <v>16</v>
      </c>
      <c r="C258" s="48" t="s">
        <v>147</v>
      </c>
      <c r="D258" s="11">
        <f>D261</f>
        <v>3455.4</v>
      </c>
      <c r="E258" s="147">
        <f>E261</f>
        <v>1727.6</v>
      </c>
      <c r="F258" s="148"/>
      <c r="G258" s="65">
        <f>G261</f>
        <v>1727.8000000000002</v>
      </c>
      <c r="H258" s="7">
        <v>0</v>
      </c>
      <c r="I258" s="159">
        <v>0</v>
      </c>
      <c r="J258" s="160"/>
      <c r="K258" s="249">
        <v>0</v>
      </c>
      <c r="L258" s="250"/>
      <c r="M258" s="115">
        <v>0</v>
      </c>
      <c r="N258" s="161" t="s">
        <v>103</v>
      </c>
    </row>
    <row r="259" spans="1:16" ht="21.9" customHeight="1">
      <c r="A259" s="154"/>
      <c r="B259" s="157"/>
      <c r="C259" s="48" t="s">
        <v>148</v>
      </c>
      <c r="D259" s="7">
        <v>0</v>
      </c>
      <c r="E259" s="145">
        <v>0</v>
      </c>
      <c r="F259" s="146"/>
      <c r="G259" s="69">
        <v>0</v>
      </c>
      <c r="H259" s="6">
        <v>0</v>
      </c>
      <c r="I259" s="145">
        <v>0</v>
      </c>
      <c r="J259" s="146"/>
      <c r="K259" s="145">
        <v>0</v>
      </c>
      <c r="L259" s="179"/>
      <c r="M259" s="113">
        <v>0</v>
      </c>
      <c r="N259" s="162"/>
    </row>
    <row r="260" spans="1:16" ht="14.1" customHeight="1">
      <c r="A260" s="154"/>
      <c r="B260" s="157"/>
      <c r="C260" s="48" t="s">
        <v>149</v>
      </c>
      <c r="D260" s="7">
        <v>0</v>
      </c>
      <c r="E260" s="145">
        <v>0</v>
      </c>
      <c r="F260" s="146"/>
      <c r="G260" s="69">
        <v>0</v>
      </c>
      <c r="H260" s="6">
        <v>0</v>
      </c>
      <c r="I260" s="145">
        <v>0</v>
      </c>
      <c r="J260" s="146"/>
      <c r="K260" s="145">
        <v>0</v>
      </c>
      <c r="L260" s="179"/>
      <c r="M260" s="113">
        <v>0</v>
      </c>
      <c r="N260" s="162"/>
    </row>
    <row r="261" spans="1:16" ht="51" customHeight="1">
      <c r="A261" s="154"/>
      <c r="B261" s="157"/>
      <c r="C261" s="48" t="s">
        <v>48</v>
      </c>
      <c r="D261" s="11">
        <f>E261+G261</f>
        <v>3455.4</v>
      </c>
      <c r="E261" s="164">
        <f>28.9+1174.8+160.3+339+24.6</f>
        <v>1727.6</v>
      </c>
      <c r="F261" s="165"/>
      <c r="G261" s="70">
        <f>1424.4+303.4</f>
        <v>1727.8000000000002</v>
      </c>
      <c r="H261" s="6">
        <v>0</v>
      </c>
      <c r="I261" s="145">
        <v>0</v>
      </c>
      <c r="J261" s="146"/>
      <c r="K261" s="145">
        <v>0</v>
      </c>
      <c r="L261" s="179"/>
      <c r="M261" s="113">
        <v>0</v>
      </c>
      <c r="N261" s="162"/>
    </row>
    <row r="262" spans="1:16" ht="24.75" customHeight="1">
      <c r="A262" s="155"/>
      <c r="B262" s="158"/>
      <c r="C262" s="1" t="s">
        <v>21</v>
      </c>
      <c r="D262" s="7">
        <v>0</v>
      </c>
      <c r="E262" s="145">
        <v>0</v>
      </c>
      <c r="F262" s="146"/>
      <c r="G262" s="69">
        <v>0</v>
      </c>
      <c r="H262" s="6">
        <v>0</v>
      </c>
      <c r="I262" s="145">
        <v>0</v>
      </c>
      <c r="J262" s="146"/>
      <c r="K262" s="145">
        <v>0</v>
      </c>
      <c r="L262" s="179"/>
      <c r="M262" s="113">
        <v>0</v>
      </c>
      <c r="N262" s="163"/>
      <c r="P262">
        <v>23</v>
      </c>
    </row>
    <row r="263" spans="1:16" ht="0.75" hidden="1" customHeight="1">
      <c r="A263" s="153" t="s">
        <v>155</v>
      </c>
      <c r="B263" s="166" t="s">
        <v>156</v>
      </c>
      <c r="C263" s="1" t="s">
        <v>147</v>
      </c>
      <c r="D263" s="11">
        <f>D265+D266</f>
        <v>0</v>
      </c>
      <c r="E263" s="54"/>
      <c r="F263" s="55">
        <v>0</v>
      </c>
      <c r="G263" s="70">
        <f>G265+G266</f>
        <v>0</v>
      </c>
      <c r="H263" s="12">
        <v>0</v>
      </c>
      <c r="I263" s="54"/>
      <c r="J263" s="55">
        <v>0</v>
      </c>
      <c r="K263" s="54"/>
      <c r="L263" s="55">
        <v>0</v>
      </c>
      <c r="M263" s="104"/>
      <c r="N263" s="153" t="s">
        <v>158</v>
      </c>
    </row>
    <row r="264" spans="1:16" ht="20.25" hidden="1" customHeight="1">
      <c r="A264" s="293"/>
      <c r="B264" s="157"/>
      <c r="C264" s="1" t="s">
        <v>148</v>
      </c>
      <c r="D264" s="11">
        <v>0</v>
      </c>
      <c r="E264" s="54"/>
      <c r="F264" s="55">
        <v>0</v>
      </c>
      <c r="G264" s="70">
        <v>0</v>
      </c>
      <c r="H264" s="12">
        <v>0</v>
      </c>
      <c r="I264" s="54"/>
      <c r="J264" s="55">
        <v>0</v>
      </c>
      <c r="K264" s="54"/>
      <c r="L264" s="55">
        <v>0</v>
      </c>
      <c r="M264" s="104"/>
      <c r="N264" s="154"/>
    </row>
    <row r="265" spans="1:16" ht="29.25" hidden="1" customHeight="1">
      <c r="A265" s="293"/>
      <c r="B265" s="157"/>
      <c r="C265" s="1" t="s">
        <v>149</v>
      </c>
      <c r="D265" s="11">
        <f>G265</f>
        <v>0</v>
      </c>
      <c r="E265" s="54"/>
      <c r="F265" s="55">
        <v>0</v>
      </c>
      <c r="G265" s="70"/>
      <c r="H265" s="12">
        <v>0</v>
      </c>
      <c r="I265" s="54"/>
      <c r="J265" s="55">
        <v>0</v>
      </c>
      <c r="K265" s="54"/>
      <c r="L265" s="55">
        <v>0</v>
      </c>
      <c r="M265" s="104"/>
      <c r="N265" s="154"/>
    </row>
    <row r="266" spans="1:16" ht="24" hidden="1" customHeight="1">
      <c r="A266" s="293"/>
      <c r="B266" s="157"/>
      <c r="C266" s="1" t="s">
        <v>157</v>
      </c>
      <c r="D266" s="11">
        <f>G266</f>
        <v>0</v>
      </c>
      <c r="E266" s="54"/>
      <c r="F266" s="55">
        <v>0</v>
      </c>
      <c r="G266" s="70"/>
      <c r="H266" s="12">
        <v>0</v>
      </c>
      <c r="I266" s="54"/>
      <c r="J266" s="55">
        <v>0</v>
      </c>
      <c r="K266" s="54"/>
      <c r="L266" s="55">
        <v>0</v>
      </c>
      <c r="M266" s="104"/>
      <c r="N266" s="154"/>
    </row>
    <row r="267" spans="1:16" ht="21" hidden="1" customHeight="1">
      <c r="A267" s="294"/>
      <c r="B267" s="158"/>
      <c r="C267" s="1" t="s">
        <v>151</v>
      </c>
      <c r="D267" s="11">
        <v>0</v>
      </c>
      <c r="E267" s="54"/>
      <c r="F267" s="55">
        <v>0</v>
      </c>
      <c r="G267" s="70">
        <v>0</v>
      </c>
      <c r="H267" s="12">
        <v>0</v>
      </c>
      <c r="I267" s="54"/>
      <c r="J267" s="55">
        <v>0</v>
      </c>
      <c r="K267" s="54"/>
      <c r="L267" s="55">
        <v>0</v>
      </c>
      <c r="M267" s="106"/>
      <c r="N267" s="155"/>
    </row>
    <row r="268" spans="1:16" ht="20.100000000000001" customHeight="1">
      <c r="A268" s="9" t="s">
        <v>104</v>
      </c>
      <c r="B268" s="13"/>
      <c r="C268" s="27"/>
      <c r="D268" s="11">
        <f>D234+D238+D243+D248+D253+D258+D263</f>
        <v>124952.50000000001</v>
      </c>
      <c r="E268" s="147">
        <f>E234+E238+E243+E248+E253+E258</f>
        <v>22256.799999999996</v>
      </c>
      <c r="F268" s="148"/>
      <c r="G268" s="65">
        <f>G234+G238+G243+G248+G253+G263+G258</f>
        <v>23607.600000000002</v>
      </c>
      <c r="H268" s="11">
        <f>H234+H238+H243+H248+H253</f>
        <v>18216.400000000005</v>
      </c>
      <c r="I268" s="147">
        <f>I234+I238+I243+I248+I253+I258</f>
        <v>15935.7</v>
      </c>
      <c r="J268" s="148"/>
      <c r="K268" s="147">
        <f>K234+K238+K243+K248+K253+K258</f>
        <v>22468</v>
      </c>
      <c r="L268" s="148"/>
      <c r="M268" s="97">
        <f>M238+M243+M248</f>
        <v>22468</v>
      </c>
      <c r="N268" s="27"/>
    </row>
    <row r="269" spans="1:16" ht="25.5" customHeight="1">
      <c r="A269" s="289" t="s">
        <v>105</v>
      </c>
      <c r="B269" s="290"/>
      <c r="C269" s="291"/>
      <c r="D269" s="291"/>
      <c r="E269" s="291"/>
      <c r="F269" s="291"/>
      <c r="G269" s="291"/>
      <c r="H269" s="291"/>
      <c r="I269" s="291"/>
      <c r="J269" s="291"/>
      <c r="K269" s="291"/>
      <c r="L269" s="291"/>
      <c r="M269" s="290"/>
      <c r="N269" s="292"/>
    </row>
    <row r="270" spans="1:16" ht="27.9" customHeight="1">
      <c r="A270" s="257" t="s">
        <v>106</v>
      </c>
      <c r="B270" s="206" t="s">
        <v>31</v>
      </c>
      <c r="C270" s="20" t="s">
        <v>14</v>
      </c>
      <c r="D270" s="11">
        <f>E270+G270+H270+I270+K270+M270</f>
        <v>1130</v>
      </c>
      <c r="E270" s="147">
        <v>200</v>
      </c>
      <c r="F270" s="148"/>
      <c r="G270" s="65">
        <f>G273</f>
        <v>150</v>
      </c>
      <c r="H270" s="11">
        <f>H273</f>
        <v>180</v>
      </c>
      <c r="I270" s="147">
        <v>200</v>
      </c>
      <c r="J270" s="148"/>
      <c r="K270" s="147">
        <v>200</v>
      </c>
      <c r="L270" s="182"/>
      <c r="M270" s="112">
        <v>200</v>
      </c>
      <c r="N270" s="167" t="s">
        <v>107</v>
      </c>
    </row>
    <row r="271" spans="1:16" ht="21.9" customHeight="1">
      <c r="A271" s="258"/>
      <c r="B271" s="177"/>
      <c r="C271" s="20" t="s">
        <v>24</v>
      </c>
      <c r="D271" s="7">
        <v>0</v>
      </c>
      <c r="E271" s="145">
        <v>0</v>
      </c>
      <c r="F271" s="146"/>
      <c r="G271" s="69">
        <v>0</v>
      </c>
      <c r="H271" s="6">
        <v>0</v>
      </c>
      <c r="I271" s="145">
        <v>0</v>
      </c>
      <c r="J271" s="146"/>
      <c r="K271" s="145">
        <v>0</v>
      </c>
      <c r="L271" s="179"/>
      <c r="M271" s="113">
        <v>0</v>
      </c>
      <c r="N271" s="168"/>
    </row>
    <row r="272" spans="1:16" ht="21" customHeight="1">
      <c r="A272" s="258"/>
      <c r="B272" s="177"/>
      <c r="C272" s="20" t="s">
        <v>25</v>
      </c>
      <c r="D272" s="7">
        <v>0</v>
      </c>
      <c r="E272" s="145">
        <v>0</v>
      </c>
      <c r="F272" s="146"/>
      <c r="G272" s="69">
        <v>0</v>
      </c>
      <c r="H272" s="6">
        <v>0</v>
      </c>
      <c r="I272" s="145">
        <v>0</v>
      </c>
      <c r="J272" s="146"/>
      <c r="K272" s="145">
        <v>0</v>
      </c>
      <c r="L272" s="179"/>
      <c r="M272" s="113">
        <v>0</v>
      </c>
      <c r="N272" s="168"/>
    </row>
    <row r="273" spans="1:16" ht="45.75" customHeight="1">
      <c r="A273" s="258"/>
      <c r="B273" s="177"/>
      <c r="C273" s="19" t="s">
        <v>20</v>
      </c>
      <c r="D273" s="11">
        <f>E273+G273+H273+I273+K273+M273</f>
        <v>1130</v>
      </c>
      <c r="E273" s="164">
        <v>200</v>
      </c>
      <c r="F273" s="165"/>
      <c r="G273" s="70">
        <v>150</v>
      </c>
      <c r="H273" s="70">
        <v>180</v>
      </c>
      <c r="I273" s="183">
        <v>200</v>
      </c>
      <c r="J273" s="196"/>
      <c r="K273" s="164">
        <v>200</v>
      </c>
      <c r="L273" s="214"/>
      <c r="M273" s="114">
        <v>200</v>
      </c>
      <c r="N273" s="168"/>
    </row>
    <row r="274" spans="1:16" ht="48.75" customHeight="1">
      <c r="A274" s="258"/>
      <c r="B274" s="177"/>
      <c r="C274" s="20" t="s">
        <v>21</v>
      </c>
      <c r="D274" s="7">
        <v>0</v>
      </c>
      <c r="E274" s="145">
        <v>0</v>
      </c>
      <c r="F274" s="146"/>
      <c r="G274" s="69">
        <v>0</v>
      </c>
      <c r="H274" s="6">
        <v>0</v>
      </c>
      <c r="I274" s="145">
        <v>0</v>
      </c>
      <c r="J274" s="146"/>
      <c r="K274" s="145">
        <v>0</v>
      </c>
      <c r="L274" s="179"/>
      <c r="M274" s="113">
        <v>0</v>
      </c>
      <c r="N274" s="169"/>
    </row>
    <row r="275" spans="1:16" ht="84" customHeight="1">
      <c r="A275" s="26" t="s">
        <v>108</v>
      </c>
      <c r="B275" s="28"/>
      <c r="C275" s="19"/>
      <c r="D275" s="41"/>
      <c r="E275" s="295"/>
      <c r="F275" s="296"/>
      <c r="G275" s="83"/>
      <c r="H275" s="41"/>
      <c r="I275" s="295"/>
      <c r="J275" s="296"/>
      <c r="K275" s="295"/>
      <c r="L275" s="296"/>
      <c r="M275" s="129"/>
      <c r="N275" s="2"/>
      <c r="P275">
        <v>24</v>
      </c>
    </row>
    <row r="276" spans="1:16" ht="21.9" customHeight="1">
      <c r="A276" s="261" t="s">
        <v>177</v>
      </c>
      <c r="B276" s="157" t="s">
        <v>16</v>
      </c>
      <c r="C276" s="1" t="s">
        <v>14</v>
      </c>
      <c r="D276" s="11">
        <f>E276+G276+H276+I276+K276+M276</f>
        <v>1619.5</v>
      </c>
      <c r="E276" s="147">
        <f>E279</f>
        <v>150</v>
      </c>
      <c r="F276" s="148"/>
      <c r="G276" s="65">
        <f>G279</f>
        <v>200</v>
      </c>
      <c r="H276" s="11">
        <f>H279</f>
        <v>319.5</v>
      </c>
      <c r="I276" s="147">
        <f>I279</f>
        <v>350</v>
      </c>
      <c r="J276" s="148"/>
      <c r="K276" s="147">
        <v>300</v>
      </c>
      <c r="L276" s="182"/>
      <c r="M276" s="112">
        <v>300</v>
      </c>
      <c r="N276" s="167" t="s">
        <v>109</v>
      </c>
    </row>
    <row r="277" spans="1:16" ht="25.5" customHeight="1">
      <c r="A277" s="157"/>
      <c r="B277" s="157"/>
      <c r="C277" s="2" t="s">
        <v>17</v>
      </c>
      <c r="D277" s="7">
        <v>0</v>
      </c>
      <c r="E277" s="145">
        <v>0</v>
      </c>
      <c r="F277" s="146"/>
      <c r="G277" s="69">
        <v>0</v>
      </c>
      <c r="H277" s="6">
        <v>0</v>
      </c>
      <c r="I277" s="145">
        <v>0</v>
      </c>
      <c r="J277" s="146"/>
      <c r="K277" s="145">
        <v>0</v>
      </c>
      <c r="L277" s="179"/>
      <c r="M277" s="113">
        <v>0</v>
      </c>
      <c r="N277" s="168"/>
    </row>
    <row r="278" spans="1:16" ht="20.100000000000001" customHeight="1">
      <c r="A278" s="157"/>
      <c r="B278" s="157"/>
      <c r="C278" s="1" t="s">
        <v>25</v>
      </c>
      <c r="D278" s="7">
        <v>0</v>
      </c>
      <c r="E278" s="145">
        <v>0</v>
      </c>
      <c r="F278" s="146"/>
      <c r="G278" s="69">
        <v>0</v>
      </c>
      <c r="H278" s="6">
        <v>0</v>
      </c>
      <c r="I278" s="145">
        <v>0</v>
      </c>
      <c r="J278" s="146"/>
      <c r="K278" s="145">
        <v>0</v>
      </c>
      <c r="L278" s="179"/>
      <c r="M278" s="113">
        <v>0</v>
      </c>
      <c r="N278" s="168"/>
    </row>
    <row r="279" spans="1:16" ht="48.75" customHeight="1">
      <c r="A279" s="157"/>
      <c r="B279" s="157"/>
      <c r="C279" s="2" t="s">
        <v>20</v>
      </c>
      <c r="D279" s="11">
        <f>E279+G279+H279+I279+K279+M279</f>
        <v>1619.5</v>
      </c>
      <c r="E279" s="164">
        <v>150</v>
      </c>
      <c r="F279" s="165"/>
      <c r="G279" s="70">
        <v>200</v>
      </c>
      <c r="H279" s="70">
        <f>240+79.5</f>
        <v>319.5</v>
      </c>
      <c r="I279" s="183">
        <v>350</v>
      </c>
      <c r="J279" s="196"/>
      <c r="K279" s="164">
        <v>300</v>
      </c>
      <c r="L279" s="214"/>
      <c r="M279" s="114">
        <v>300</v>
      </c>
      <c r="N279" s="168"/>
    </row>
    <row r="280" spans="1:16" ht="125.25" customHeight="1">
      <c r="A280" s="158"/>
      <c r="B280" s="158"/>
      <c r="C280" s="1" t="s">
        <v>21</v>
      </c>
      <c r="D280" s="7">
        <v>0</v>
      </c>
      <c r="E280" s="145">
        <v>0</v>
      </c>
      <c r="F280" s="146"/>
      <c r="G280" s="69">
        <v>0</v>
      </c>
      <c r="H280" s="6">
        <v>0</v>
      </c>
      <c r="I280" s="145">
        <v>0</v>
      </c>
      <c r="J280" s="146"/>
      <c r="K280" s="145">
        <v>0</v>
      </c>
      <c r="L280" s="179"/>
      <c r="M280" s="113"/>
      <c r="N280" s="169"/>
      <c r="P280">
        <v>25</v>
      </c>
    </row>
    <row r="281" spans="1:16" ht="32.1" customHeight="1">
      <c r="A281" s="9" t="s">
        <v>65</v>
      </c>
      <c r="B281" s="13"/>
      <c r="C281" s="13"/>
      <c r="D281" s="11">
        <f>D270+D276</f>
        <v>2749.5</v>
      </c>
      <c r="E281" s="147">
        <f>E276+E270</f>
        <v>350</v>
      </c>
      <c r="F281" s="148"/>
      <c r="G281" s="65">
        <f>G270+G276</f>
        <v>350</v>
      </c>
      <c r="H281" s="11">
        <f>H270+H276</f>
        <v>499.5</v>
      </c>
      <c r="I281" s="147">
        <f>I270+I276</f>
        <v>550</v>
      </c>
      <c r="J281" s="148"/>
      <c r="K281" s="147">
        <f>K270+K276</f>
        <v>500</v>
      </c>
      <c r="L281" s="148"/>
      <c r="M281" s="119">
        <v>500</v>
      </c>
      <c r="N281" s="13"/>
    </row>
    <row r="282" spans="1:16" ht="33" customHeight="1">
      <c r="A282" s="297" t="s">
        <v>110</v>
      </c>
      <c r="B282" s="291"/>
      <c r="C282" s="291"/>
      <c r="D282" s="291"/>
      <c r="E282" s="291"/>
      <c r="F282" s="291"/>
      <c r="G282" s="291"/>
      <c r="H282" s="291"/>
      <c r="I282" s="291"/>
      <c r="J282" s="291"/>
      <c r="K282" s="291"/>
      <c r="L282" s="291"/>
      <c r="M282" s="290"/>
      <c r="N282" s="292"/>
    </row>
    <row r="283" spans="1:16" ht="21" customHeight="1">
      <c r="A283" s="156" t="s">
        <v>145</v>
      </c>
      <c r="B283" s="156" t="s">
        <v>172</v>
      </c>
      <c r="C283" s="1" t="s">
        <v>14</v>
      </c>
      <c r="D283" s="147">
        <f>F283+G283+H283+I283+K283+M283</f>
        <v>9802.6999999999989</v>
      </c>
      <c r="E283" s="148"/>
      <c r="F283" s="11">
        <f>F285+F286</f>
        <v>1933.1</v>
      </c>
      <c r="G283" s="65">
        <f>G285+G286</f>
        <v>1277.5</v>
      </c>
      <c r="H283" s="65">
        <f>H285+H286</f>
        <v>1502.8</v>
      </c>
      <c r="I283" s="147">
        <f>I285+I286</f>
        <v>1305.5</v>
      </c>
      <c r="J283" s="148"/>
      <c r="K283" s="147">
        <f>K285+K286</f>
        <v>1891.9</v>
      </c>
      <c r="L283" s="182"/>
      <c r="M283" s="112">
        <v>1891.9</v>
      </c>
      <c r="N283" s="167" t="s">
        <v>111</v>
      </c>
    </row>
    <row r="284" spans="1:16" ht="29.1" customHeight="1">
      <c r="A284" s="154"/>
      <c r="B284" s="157"/>
      <c r="C284" s="1" t="s">
        <v>24</v>
      </c>
      <c r="D284" s="159">
        <v>0</v>
      </c>
      <c r="E284" s="160"/>
      <c r="F284" s="7">
        <v>0</v>
      </c>
      <c r="G284" s="66">
        <v>0</v>
      </c>
      <c r="H284" s="7">
        <v>0</v>
      </c>
      <c r="I284" s="159">
        <v>0</v>
      </c>
      <c r="J284" s="160"/>
      <c r="K284" s="159">
        <v>0</v>
      </c>
      <c r="L284" s="207"/>
      <c r="M284" s="115">
        <v>0</v>
      </c>
      <c r="N284" s="168"/>
    </row>
    <row r="285" spans="1:16" ht="27.9" customHeight="1">
      <c r="A285" s="154"/>
      <c r="B285" s="157"/>
      <c r="C285" s="1" t="s">
        <v>25</v>
      </c>
      <c r="D285" s="147">
        <f>F285+G285+H285+I285+K285+M285</f>
        <v>7106.9</v>
      </c>
      <c r="E285" s="148"/>
      <c r="F285" s="12">
        <f>1502+300-500</f>
        <v>1302</v>
      </c>
      <c r="G285" s="70">
        <v>847.5</v>
      </c>
      <c r="H285" s="12">
        <f>907.9+148.7+11.5</f>
        <v>1068.0999999999999</v>
      </c>
      <c r="I285" s="183">
        <v>905.5</v>
      </c>
      <c r="J285" s="196"/>
      <c r="K285" s="164">
        <v>1491.9</v>
      </c>
      <c r="L285" s="214"/>
      <c r="M285" s="114">
        <v>1491.9</v>
      </c>
      <c r="N285" s="168"/>
    </row>
    <row r="286" spans="1:16" ht="48.75" customHeight="1">
      <c r="A286" s="154"/>
      <c r="B286" s="157"/>
      <c r="C286" s="2" t="s">
        <v>20</v>
      </c>
      <c r="D286" s="147">
        <f>F286+G286+H286+I286+K286+M286</f>
        <v>2695.8</v>
      </c>
      <c r="E286" s="148"/>
      <c r="F286" s="12">
        <f>400+230+39.5-38.4</f>
        <v>631.1</v>
      </c>
      <c r="G286" s="70">
        <f>400+30</f>
        <v>430</v>
      </c>
      <c r="H286" s="12">
        <f>480+34.2-79.5</f>
        <v>434.70000000000005</v>
      </c>
      <c r="I286" s="183">
        <v>400</v>
      </c>
      <c r="J286" s="196"/>
      <c r="K286" s="164">
        <v>400</v>
      </c>
      <c r="L286" s="214"/>
      <c r="M286" s="114">
        <v>400</v>
      </c>
      <c r="N286" s="168"/>
    </row>
    <row r="287" spans="1:16" ht="54" customHeight="1">
      <c r="A287" s="155"/>
      <c r="B287" s="158"/>
      <c r="C287" s="1" t="s">
        <v>112</v>
      </c>
      <c r="D287" s="159">
        <v>0</v>
      </c>
      <c r="E287" s="160"/>
      <c r="F287" s="6">
        <v>0</v>
      </c>
      <c r="G287" s="69">
        <v>0</v>
      </c>
      <c r="H287" s="6">
        <v>0</v>
      </c>
      <c r="I287" s="145">
        <v>0</v>
      </c>
      <c r="J287" s="146"/>
      <c r="K287" s="145">
        <v>0</v>
      </c>
      <c r="L287" s="179"/>
      <c r="M287" s="113">
        <v>0</v>
      </c>
      <c r="N287" s="169"/>
      <c r="P287">
        <v>26</v>
      </c>
    </row>
    <row r="288" spans="1:16" ht="17.100000000000001" customHeight="1">
      <c r="A288" s="29" t="s">
        <v>140</v>
      </c>
      <c r="B288" s="4"/>
      <c r="C288" s="4"/>
      <c r="D288" s="147">
        <f>D283</f>
        <v>9802.6999999999989</v>
      </c>
      <c r="E288" s="148"/>
      <c r="F288" s="11">
        <f>F283</f>
        <v>1933.1</v>
      </c>
      <c r="G288" s="65">
        <f>G283</f>
        <v>1277.5</v>
      </c>
      <c r="H288" s="11">
        <f>H283</f>
        <v>1502.8</v>
      </c>
      <c r="I288" s="147">
        <f>I283</f>
        <v>1305.5</v>
      </c>
      <c r="J288" s="148"/>
      <c r="K288" s="147">
        <f>K283</f>
        <v>1891.9</v>
      </c>
      <c r="L288" s="148"/>
      <c r="M288" s="119">
        <v>1891.9</v>
      </c>
      <c r="N288" s="4"/>
    </row>
    <row r="289" spans="1:16" ht="33.75" customHeight="1">
      <c r="A289" s="298" t="s">
        <v>114</v>
      </c>
      <c r="B289" s="299"/>
      <c r="C289" s="299"/>
      <c r="D289" s="299"/>
      <c r="E289" s="299"/>
      <c r="F289" s="299"/>
      <c r="G289" s="299"/>
      <c r="H289" s="299"/>
      <c r="I289" s="299"/>
      <c r="J289" s="299"/>
      <c r="K289" s="299"/>
      <c r="L289" s="299"/>
      <c r="M289" s="299"/>
      <c r="N289" s="300"/>
    </row>
    <row r="290" spans="1:16" ht="21" hidden="1" customHeight="1">
      <c r="A290" s="301"/>
      <c r="B290" s="302"/>
      <c r="C290" s="302"/>
      <c r="D290" s="302"/>
      <c r="E290" s="302"/>
      <c r="F290" s="302"/>
      <c r="G290" s="302"/>
      <c r="H290" s="302"/>
      <c r="I290" s="302"/>
      <c r="J290" s="302"/>
      <c r="K290" s="302"/>
      <c r="L290" s="302"/>
      <c r="M290" s="302"/>
      <c r="N290" s="303"/>
    </row>
    <row r="291" spans="1:16" ht="12.75" customHeight="1">
      <c r="A291" s="38" t="s">
        <v>141</v>
      </c>
      <c r="B291" s="10" t="s">
        <v>115</v>
      </c>
      <c r="C291" s="10" t="s">
        <v>14</v>
      </c>
      <c r="D291" s="304">
        <f>D296</f>
        <v>26798.400000000001</v>
      </c>
      <c r="E291" s="305"/>
      <c r="F291" s="14">
        <f>F296</f>
        <v>2967.7</v>
      </c>
      <c r="G291" s="84">
        <f>G296</f>
        <v>3791</v>
      </c>
      <c r="H291" s="14">
        <v>4904.5</v>
      </c>
      <c r="I291" s="304">
        <v>4947</v>
      </c>
      <c r="J291" s="305"/>
      <c r="K291" s="304">
        <v>5094.1000000000004</v>
      </c>
      <c r="L291" s="305"/>
      <c r="M291" s="100">
        <v>5094.1000000000004</v>
      </c>
      <c r="N291" s="10" t="s">
        <v>116</v>
      </c>
    </row>
    <row r="292" spans="1:16" ht="9.9" customHeight="1">
      <c r="A292" s="157" t="s">
        <v>117</v>
      </c>
      <c r="B292" s="157" t="s">
        <v>118</v>
      </c>
      <c r="C292" s="15"/>
      <c r="D292" s="306"/>
      <c r="E292" s="307"/>
      <c r="F292" s="15"/>
      <c r="G292" s="85"/>
      <c r="H292" s="15"/>
      <c r="I292" s="306"/>
      <c r="J292" s="307"/>
      <c r="K292" s="306"/>
      <c r="L292" s="307"/>
      <c r="M292" s="107"/>
      <c r="N292" s="157" t="s">
        <v>119</v>
      </c>
    </row>
    <row r="293" spans="1:16" ht="25.5" customHeight="1">
      <c r="A293" s="157"/>
      <c r="B293" s="157"/>
      <c r="C293" s="2" t="s">
        <v>17</v>
      </c>
      <c r="D293" s="159">
        <v>0</v>
      </c>
      <c r="E293" s="160"/>
      <c r="F293" s="6">
        <v>0</v>
      </c>
      <c r="G293" s="69">
        <v>0</v>
      </c>
      <c r="H293" s="6">
        <v>0</v>
      </c>
      <c r="I293" s="145">
        <v>0</v>
      </c>
      <c r="J293" s="146"/>
      <c r="K293" s="145">
        <v>0</v>
      </c>
      <c r="L293" s="179"/>
      <c r="M293" s="113">
        <v>0</v>
      </c>
      <c r="N293" s="168"/>
    </row>
    <row r="294" spans="1:16" ht="16.5" customHeight="1">
      <c r="A294" s="157"/>
      <c r="B294" s="157"/>
      <c r="C294" s="10" t="s">
        <v>25</v>
      </c>
      <c r="D294" s="308">
        <v>0</v>
      </c>
      <c r="E294" s="309"/>
      <c r="F294" s="16">
        <v>0</v>
      </c>
      <c r="G294" s="86">
        <v>0</v>
      </c>
      <c r="H294" s="16">
        <v>0</v>
      </c>
      <c r="I294" s="229">
        <v>0</v>
      </c>
      <c r="J294" s="230"/>
      <c r="K294" s="229">
        <v>0</v>
      </c>
      <c r="L294" s="230"/>
      <c r="M294" s="105">
        <v>0</v>
      </c>
      <c r="N294" s="157"/>
    </row>
    <row r="295" spans="1:16" ht="5.25" customHeight="1">
      <c r="A295" s="157" t="s">
        <v>120</v>
      </c>
      <c r="B295" s="154" t="s">
        <v>89</v>
      </c>
      <c r="C295" s="15"/>
      <c r="D295" s="310"/>
      <c r="E295" s="311"/>
      <c r="F295" s="42"/>
      <c r="G295" s="87"/>
      <c r="H295" s="42"/>
      <c r="I295" s="310"/>
      <c r="J295" s="311"/>
      <c r="K295" s="310"/>
      <c r="L295" s="311"/>
      <c r="M295" s="108"/>
      <c r="N295" s="154" t="s">
        <v>121</v>
      </c>
    </row>
    <row r="296" spans="1:16" ht="47.25" customHeight="1">
      <c r="A296" s="157"/>
      <c r="B296" s="154"/>
      <c r="C296" s="2" t="s">
        <v>20</v>
      </c>
      <c r="D296" s="147">
        <f>F296+G296+H296+I296+K296+M296</f>
        <v>26798.400000000001</v>
      </c>
      <c r="E296" s="148"/>
      <c r="F296" s="12">
        <v>2967.7</v>
      </c>
      <c r="G296" s="70">
        <v>3791</v>
      </c>
      <c r="H296" s="70">
        <v>4904.5</v>
      </c>
      <c r="I296" s="183">
        <v>4947</v>
      </c>
      <c r="J296" s="196"/>
      <c r="K296" s="164">
        <v>5094.1000000000004</v>
      </c>
      <c r="L296" s="214"/>
      <c r="M296" s="114">
        <v>5094.1000000000004</v>
      </c>
      <c r="N296" s="162"/>
    </row>
    <row r="297" spans="1:16" ht="25.5" customHeight="1">
      <c r="A297" s="157"/>
      <c r="B297" s="154"/>
      <c r="C297" s="2" t="s">
        <v>122</v>
      </c>
      <c r="D297" s="159">
        <v>0</v>
      </c>
      <c r="E297" s="160"/>
      <c r="F297" s="6">
        <v>0</v>
      </c>
      <c r="G297" s="69">
        <v>0</v>
      </c>
      <c r="H297" s="6">
        <v>0</v>
      </c>
      <c r="I297" s="145">
        <v>0</v>
      </c>
      <c r="J297" s="146"/>
      <c r="K297" s="145">
        <v>0</v>
      </c>
      <c r="L297" s="179"/>
      <c r="M297" s="113">
        <v>0</v>
      </c>
      <c r="N297" s="162"/>
    </row>
    <row r="298" spans="1:16" ht="167.25" customHeight="1">
      <c r="A298" s="158"/>
      <c r="B298" s="155"/>
      <c r="C298" s="2"/>
      <c r="D298" s="295"/>
      <c r="E298" s="296"/>
      <c r="F298" s="41"/>
      <c r="G298" s="83"/>
      <c r="H298" s="41"/>
      <c r="I298" s="295"/>
      <c r="J298" s="296"/>
      <c r="K298" s="295"/>
      <c r="L298" s="296"/>
      <c r="M298" s="109"/>
      <c r="N298" s="155"/>
      <c r="P298">
        <v>27</v>
      </c>
    </row>
    <row r="299" spans="1:16" ht="19.5" customHeight="1">
      <c r="A299" s="9" t="s">
        <v>113</v>
      </c>
      <c r="B299" s="13"/>
      <c r="C299" s="13"/>
      <c r="D299" s="147">
        <f>F299+G299+H299+I299+K299+M299</f>
        <v>26798.400000000001</v>
      </c>
      <c r="E299" s="148"/>
      <c r="F299" s="11">
        <f>F291</f>
        <v>2967.7</v>
      </c>
      <c r="G299" s="65">
        <f>G291</f>
        <v>3791</v>
      </c>
      <c r="H299" s="11">
        <f>H296</f>
        <v>4904.5</v>
      </c>
      <c r="I299" s="147">
        <f>I296</f>
        <v>4947</v>
      </c>
      <c r="J299" s="148"/>
      <c r="K299" s="147">
        <v>5094.1000000000004</v>
      </c>
      <c r="L299" s="148"/>
      <c r="M299" s="97">
        <v>5094.1000000000004</v>
      </c>
      <c r="N299" s="13"/>
    </row>
    <row r="300" spans="1:16" ht="27.9" customHeight="1">
      <c r="A300" s="2" t="s">
        <v>123</v>
      </c>
      <c r="B300" s="27"/>
      <c r="C300" s="9" t="s">
        <v>67</v>
      </c>
      <c r="D300" s="147">
        <f>F300+G300+H300+I300+K300+M300</f>
        <v>2603081.6</v>
      </c>
      <c r="E300" s="148"/>
      <c r="F300" s="11">
        <f>F301+F302+F303</f>
        <v>418336.8</v>
      </c>
      <c r="G300" s="65">
        <f>G301+G302+G303</f>
        <v>426630.5</v>
      </c>
      <c r="H300" s="65">
        <f>H301+H302+H303</f>
        <v>433367.3</v>
      </c>
      <c r="I300" s="147">
        <f>I301+I302+I303</f>
        <v>454280.80000000005</v>
      </c>
      <c r="J300" s="148"/>
      <c r="K300" s="147">
        <f>K301+K302+K303</f>
        <v>441394.39999999997</v>
      </c>
      <c r="L300" s="148"/>
      <c r="M300" s="97">
        <f>M302+M303</f>
        <v>429071.8</v>
      </c>
      <c r="N300" s="13"/>
      <c r="P300" s="43"/>
    </row>
    <row r="301" spans="1:16" ht="23.25" customHeight="1">
      <c r="A301" s="13"/>
      <c r="B301" s="27"/>
      <c r="C301" s="9" t="s">
        <v>68</v>
      </c>
      <c r="D301" s="147">
        <f>F301+G301+H301+I301+K301</f>
        <v>100306.30000000002</v>
      </c>
      <c r="E301" s="148"/>
      <c r="F301" s="11">
        <f>E143+E149+E157+E162+E167+E172+E177+E182+E187+E192+E198+E203+E208+E213+E218+E223+E228+E235+E239+E244+E249+E254+E259+E271+E277+F284+F293</f>
        <v>24539.8</v>
      </c>
      <c r="G301" s="65">
        <f>G203+G143+G213+G177</f>
        <v>27424.800000000003</v>
      </c>
      <c r="H301" s="11">
        <f>H143+H213</f>
        <v>21269</v>
      </c>
      <c r="I301" s="147">
        <f>I203+I213+I143</f>
        <v>24126.6</v>
      </c>
      <c r="J301" s="148"/>
      <c r="K301" s="147">
        <f>K203</f>
        <v>2946.1</v>
      </c>
      <c r="L301" s="148"/>
      <c r="M301" s="97">
        <v>0</v>
      </c>
      <c r="N301" s="13"/>
    </row>
    <row r="302" spans="1:16" ht="26.1" customHeight="1">
      <c r="A302" s="13"/>
      <c r="B302" s="27"/>
      <c r="C302" s="9" t="s">
        <v>69</v>
      </c>
      <c r="D302" s="147">
        <f>F302+G302+H302+I302+K302+M302</f>
        <v>1569909.7</v>
      </c>
      <c r="E302" s="148"/>
      <c r="F302" s="11">
        <f>E144+E150+E158+E163+E168+E173+E178+E183+E188+E193+E199+E204+E209+E214+E219+E224+E229+E236+E240+E245+E250+E255+E260+E272+E278+F285+F294</f>
        <v>243769.40000000002</v>
      </c>
      <c r="G302" s="65">
        <f>G144+G204+G240+G285+G209+G214+G265+G236+G178+G219+G163+G168+G188+G250</f>
        <v>248006.39999999999</v>
      </c>
      <c r="H302" s="65">
        <f>H144+H204+H240+H285+H209+H214+H265+H236+H178+H219+H163+H168+H188+H250+H158</f>
        <v>252378.59999999998</v>
      </c>
      <c r="I302" s="147">
        <f>I144+I204+I240+I285+I214</f>
        <v>268338.90000000002</v>
      </c>
      <c r="J302" s="148"/>
      <c r="K302" s="147">
        <f>K144+K204+K240+K285</f>
        <v>282451.20000000001</v>
      </c>
      <c r="L302" s="148"/>
      <c r="M302" s="97">
        <f>M144+M204+M240+M285</f>
        <v>274965.2</v>
      </c>
      <c r="N302" s="13"/>
    </row>
    <row r="303" spans="1:16" ht="48.75" customHeight="1">
      <c r="A303" s="30"/>
      <c r="B303" s="30"/>
      <c r="C303" s="2" t="s">
        <v>70</v>
      </c>
      <c r="D303" s="147">
        <f>F303+G303+H303+I303+K303+M303</f>
        <v>932865.6</v>
      </c>
      <c r="E303" s="148"/>
      <c r="F303" s="11">
        <f>E146+E152+E159+E164+E169+E174+E179+E184+E189+E194+E200+E205+E210+E215+E220+E225+E230+E237+E241+E246+E251+E256+E261+E273+E279+F286+F296</f>
        <v>150027.59999999998</v>
      </c>
      <c r="G303" s="65">
        <f>G146+G152+G215+G220+G225+G246+G251+G273+G279+G286+G296+G194+G210+G266+G237+G169+G230+G179+G184+G189+G261+G200</f>
        <v>151199.30000000002</v>
      </c>
      <c r="H303" s="65">
        <f>H146+H152+H215+H220+H225+H246+H251+H273+H279+H286+H296+H194+H210+H266+H237+H169+H230+H179+H184+H189+H261+H200</f>
        <v>159719.70000000001</v>
      </c>
      <c r="I303" s="147">
        <f>I146+I152+I215+I220+I225+I246+I251+I273+I279+I286+I296+I194+I237</f>
        <v>161815.30000000002</v>
      </c>
      <c r="J303" s="148"/>
      <c r="K303" s="147">
        <f>K146+K152+K215+K220+K225+K246+K251+K273+K279+K286+K296</f>
        <v>155997.09999999998</v>
      </c>
      <c r="L303" s="148"/>
      <c r="M303" s="97">
        <f>M146+M152+M225+M246+M251+M273+M279+M286+M296+M220</f>
        <v>154106.59999999998</v>
      </c>
      <c r="N303" s="30"/>
    </row>
    <row r="304" spans="1:16" ht="32.1" customHeight="1">
      <c r="A304" s="13"/>
      <c r="B304" s="27"/>
      <c r="C304" s="9" t="s">
        <v>71</v>
      </c>
      <c r="D304" s="159">
        <v>0</v>
      </c>
      <c r="E304" s="160"/>
      <c r="F304" s="7">
        <v>0</v>
      </c>
      <c r="G304" s="66">
        <v>0</v>
      </c>
      <c r="H304" s="7">
        <v>0</v>
      </c>
      <c r="I304" s="159">
        <v>0</v>
      </c>
      <c r="J304" s="160"/>
      <c r="K304" s="159">
        <v>0</v>
      </c>
      <c r="L304" s="160"/>
      <c r="M304" s="99">
        <v>0</v>
      </c>
      <c r="N304" s="13"/>
    </row>
    <row r="305" spans="1:14" ht="21.75" customHeight="1">
      <c r="A305" s="312" t="s">
        <v>154</v>
      </c>
      <c r="B305" s="313"/>
      <c r="C305" s="313"/>
      <c r="D305" s="313"/>
      <c r="E305" s="313"/>
      <c r="F305" s="313"/>
      <c r="G305" s="313"/>
      <c r="H305" s="313"/>
      <c r="I305" s="313"/>
      <c r="J305" s="313"/>
      <c r="K305" s="313"/>
      <c r="L305" s="313"/>
      <c r="M305" s="313"/>
      <c r="N305" s="314"/>
    </row>
    <row r="306" spans="1:14" ht="0.75" customHeight="1">
      <c r="A306" s="315"/>
      <c r="B306" s="316"/>
      <c r="C306" s="316"/>
      <c r="D306" s="316"/>
      <c r="E306" s="316"/>
      <c r="F306" s="316"/>
      <c r="G306" s="316"/>
      <c r="H306" s="316"/>
      <c r="I306" s="316"/>
      <c r="J306" s="316"/>
      <c r="K306" s="316"/>
      <c r="L306" s="316"/>
      <c r="M306" s="316"/>
      <c r="N306" s="317"/>
    </row>
    <row r="307" spans="1:14" ht="17.100000000000001" customHeight="1">
      <c r="A307" s="274" t="s">
        <v>124</v>
      </c>
      <c r="B307" s="275"/>
      <c r="C307" s="275"/>
      <c r="D307" s="275"/>
      <c r="E307" s="275"/>
      <c r="F307" s="275"/>
      <c r="G307" s="275"/>
      <c r="H307" s="275"/>
      <c r="I307" s="275"/>
      <c r="J307" s="275"/>
      <c r="K307" s="275"/>
      <c r="L307" s="275"/>
      <c r="M307" s="318"/>
      <c r="N307" s="277"/>
    </row>
    <row r="308" spans="1:14" ht="21.9" customHeight="1">
      <c r="A308" s="166" t="s">
        <v>125</v>
      </c>
      <c r="B308" s="166" t="s">
        <v>16</v>
      </c>
      <c r="C308" s="1" t="s">
        <v>14</v>
      </c>
      <c r="D308" s="11">
        <f>E308+G308+H308+I308+K308+M308</f>
        <v>57582</v>
      </c>
      <c r="E308" s="147">
        <v>7844.5</v>
      </c>
      <c r="F308" s="148"/>
      <c r="G308" s="88">
        <f>G311</f>
        <v>8731.1</v>
      </c>
      <c r="H308" s="11">
        <f>H311</f>
        <v>9812.2000000000007</v>
      </c>
      <c r="I308" s="147">
        <f>I311</f>
        <v>11651.8</v>
      </c>
      <c r="J308" s="148"/>
      <c r="K308" s="319">
        <v>8542.4</v>
      </c>
      <c r="L308" s="320"/>
      <c r="M308" s="112">
        <v>11000</v>
      </c>
      <c r="N308" s="167" t="s">
        <v>126</v>
      </c>
    </row>
    <row r="309" spans="1:14" ht="24" customHeight="1">
      <c r="A309" s="157"/>
      <c r="B309" s="157"/>
      <c r="C309" s="1" t="s">
        <v>24</v>
      </c>
      <c r="D309" s="7">
        <v>0</v>
      </c>
      <c r="E309" s="145">
        <v>0</v>
      </c>
      <c r="F309" s="146"/>
      <c r="G309" s="69">
        <v>0</v>
      </c>
      <c r="H309" s="6">
        <v>0</v>
      </c>
      <c r="I309" s="145">
        <v>0</v>
      </c>
      <c r="J309" s="146"/>
      <c r="K309" s="145">
        <v>0</v>
      </c>
      <c r="L309" s="179"/>
      <c r="M309" s="113">
        <v>0</v>
      </c>
      <c r="N309" s="168"/>
    </row>
    <row r="310" spans="1:14" ht="30" customHeight="1">
      <c r="A310" s="157"/>
      <c r="B310" s="157"/>
      <c r="C310" s="1" t="s">
        <v>25</v>
      </c>
      <c r="D310" s="7">
        <v>0</v>
      </c>
      <c r="E310" s="145">
        <v>0</v>
      </c>
      <c r="F310" s="146"/>
      <c r="G310" s="69">
        <v>0</v>
      </c>
      <c r="H310" s="6">
        <v>0</v>
      </c>
      <c r="I310" s="145">
        <v>0</v>
      </c>
      <c r="J310" s="146"/>
      <c r="K310" s="145">
        <v>0</v>
      </c>
      <c r="L310" s="179"/>
      <c r="M310" s="113">
        <v>0</v>
      </c>
      <c r="N310" s="168"/>
    </row>
    <row r="311" spans="1:14" ht="48.75" customHeight="1">
      <c r="A311" s="157"/>
      <c r="B311" s="157"/>
      <c r="C311" s="2" t="s">
        <v>20</v>
      </c>
      <c r="D311" s="11">
        <f>E311+G311+H311+I311+K311+M311</f>
        <v>57582</v>
      </c>
      <c r="E311" s="164">
        <v>7844.5</v>
      </c>
      <c r="F311" s="165"/>
      <c r="G311" s="89">
        <v>8731.1</v>
      </c>
      <c r="H311" s="12">
        <v>9812.2000000000007</v>
      </c>
      <c r="I311" s="183">
        <v>11651.8</v>
      </c>
      <c r="J311" s="196"/>
      <c r="K311" s="321">
        <v>8542.4</v>
      </c>
      <c r="L311" s="322"/>
      <c r="M311" s="114">
        <v>11000</v>
      </c>
      <c r="N311" s="168"/>
    </row>
    <row r="312" spans="1:14" ht="25.5" customHeight="1">
      <c r="A312" s="158"/>
      <c r="B312" s="158"/>
      <c r="C312" s="2" t="s">
        <v>26</v>
      </c>
      <c r="D312" s="7">
        <v>0</v>
      </c>
      <c r="E312" s="145">
        <v>0</v>
      </c>
      <c r="F312" s="146"/>
      <c r="G312" s="69">
        <v>0</v>
      </c>
      <c r="H312" s="6">
        <v>0</v>
      </c>
      <c r="I312" s="145">
        <v>0</v>
      </c>
      <c r="J312" s="146"/>
      <c r="K312" s="145">
        <v>0</v>
      </c>
      <c r="L312" s="179"/>
      <c r="M312" s="113">
        <v>0</v>
      </c>
      <c r="N312" s="169"/>
    </row>
    <row r="313" spans="1:14" ht="21" customHeight="1">
      <c r="A313" s="166" t="s">
        <v>127</v>
      </c>
      <c r="B313" s="166" t="s">
        <v>16</v>
      </c>
      <c r="C313" s="9" t="s">
        <v>67</v>
      </c>
      <c r="D313" s="7">
        <v>0</v>
      </c>
      <c r="E313" s="159">
        <v>0</v>
      </c>
      <c r="F313" s="160"/>
      <c r="G313" s="66">
        <v>0</v>
      </c>
      <c r="H313" s="7">
        <v>0</v>
      </c>
      <c r="I313" s="159">
        <v>0</v>
      </c>
      <c r="J313" s="160"/>
      <c r="K313" s="159">
        <v>0</v>
      </c>
      <c r="L313" s="207"/>
      <c r="M313" s="115">
        <v>0</v>
      </c>
      <c r="N313" s="161" t="s">
        <v>128</v>
      </c>
    </row>
    <row r="314" spans="1:14" ht="25.5" customHeight="1">
      <c r="A314" s="157"/>
      <c r="B314" s="157"/>
      <c r="C314" s="2" t="s">
        <v>17</v>
      </c>
      <c r="D314" s="7">
        <v>0</v>
      </c>
      <c r="E314" s="145">
        <v>0</v>
      </c>
      <c r="F314" s="146"/>
      <c r="G314" s="69">
        <v>0</v>
      </c>
      <c r="H314" s="6">
        <v>0</v>
      </c>
      <c r="I314" s="145">
        <v>0</v>
      </c>
      <c r="J314" s="146"/>
      <c r="K314" s="145">
        <v>0</v>
      </c>
      <c r="L314" s="179"/>
      <c r="M314" s="113">
        <v>0</v>
      </c>
      <c r="N314" s="162"/>
    </row>
    <row r="315" spans="1:14" ht="21" customHeight="1">
      <c r="A315" s="157"/>
      <c r="B315" s="157"/>
      <c r="C315" s="1" t="s">
        <v>25</v>
      </c>
      <c r="D315" s="7">
        <v>0</v>
      </c>
      <c r="E315" s="145">
        <v>0</v>
      </c>
      <c r="F315" s="146"/>
      <c r="G315" s="69">
        <v>0</v>
      </c>
      <c r="H315" s="6">
        <v>0</v>
      </c>
      <c r="I315" s="145">
        <v>0</v>
      </c>
      <c r="J315" s="146"/>
      <c r="K315" s="145">
        <v>0</v>
      </c>
      <c r="L315" s="179"/>
      <c r="M315" s="113">
        <v>0</v>
      </c>
      <c r="N315" s="162"/>
    </row>
    <row r="316" spans="1:14" ht="53.25" customHeight="1">
      <c r="A316" s="157"/>
      <c r="B316" s="157"/>
      <c r="C316" s="2" t="s">
        <v>20</v>
      </c>
      <c r="D316" s="7">
        <v>0</v>
      </c>
      <c r="E316" s="145">
        <v>0</v>
      </c>
      <c r="F316" s="146"/>
      <c r="G316" s="69">
        <v>0</v>
      </c>
      <c r="H316" s="6">
        <v>0</v>
      </c>
      <c r="I316" s="145">
        <v>0</v>
      </c>
      <c r="J316" s="146"/>
      <c r="K316" s="145">
        <v>0</v>
      </c>
      <c r="L316" s="179"/>
      <c r="M316" s="113">
        <v>0</v>
      </c>
      <c r="N316" s="162"/>
    </row>
    <row r="317" spans="1:14" ht="27.9" customHeight="1">
      <c r="A317" s="158"/>
      <c r="B317" s="158"/>
      <c r="C317" s="1" t="s">
        <v>21</v>
      </c>
      <c r="D317" s="7">
        <v>0</v>
      </c>
      <c r="E317" s="145">
        <v>0</v>
      </c>
      <c r="F317" s="146"/>
      <c r="G317" s="69">
        <v>0</v>
      </c>
      <c r="H317" s="6">
        <v>0</v>
      </c>
      <c r="I317" s="145">
        <v>0</v>
      </c>
      <c r="J317" s="146"/>
      <c r="K317" s="145">
        <v>0</v>
      </c>
      <c r="L317" s="179"/>
      <c r="M317" s="113">
        <v>0</v>
      </c>
      <c r="N317" s="163"/>
    </row>
    <row r="318" spans="1:14" ht="21" customHeight="1">
      <c r="A318" s="9" t="s">
        <v>129</v>
      </c>
      <c r="B318" s="13"/>
      <c r="C318" s="13"/>
      <c r="D318" s="11">
        <f>E318+G318+H318+I318+K318+M318</f>
        <v>57582</v>
      </c>
      <c r="E318" s="147">
        <f>E311</f>
        <v>7844.5</v>
      </c>
      <c r="F318" s="148"/>
      <c r="G318" s="88">
        <f>G308</f>
        <v>8731.1</v>
      </c>
      <c r="H318" s="11">
        <f>H311</f>
        <v>9812.2000000000007</v>
      </c>
      <c r="I318" s="147">
        <f>I308</f>
        <v>11651.8</v>
      </c>
      <c r="J318" s="148"/>
      <c r="K318" s="319">
        <v>8542.4</v>
      </c>
      <c r="L318" s="323"/>
      <c r="M318" s="119">
        <v>11000</v>
      </c>
      <c r="N318" s="13"/>
    </row>
    <row r="319" spans="1:14" ht="27.9" customHeight="1">
      <c r="A319" s="274" t="s">
        <v>130</v>
      </c>
      <c r="B319" s="275"/>
      <c r="C319" s="275"/>
      <c r="D319" s="275"/>
      <c r="E319" s="275"/>
      <c r="F319" s="275"/>
      <c r="G319" s="275"/>
      <c r="H319" s="275"/>
      <c r="I319" s="275"/>
      <c r="J319" s="275"/>
      <c r="K319" s="275"/>
      <c r="L319" s="275"/>
      <c r="M319" s="318"/>
      <c r="N319" s="277"/>
    </row>
    <row r="320" spans="1:14" ht="21.9" customHeight="1">
      <c r="A320" s="166" t="s">
        <v>131</v>
      </c>
      <c r="B320" s="166" t="s">
        <v>16</v>
      </c>
      <c r="C320" s="9" t="s">
        <v>67</v>
      </c>
      <c r="D320" s="7">
        <v>0</v>
      </c>
      <c r="E320" s="159">
        <v>0</v>
      </c>
      <c r="F320" s="160"/>
      <c r="G320" s="66">
        <v>0</v>
      </c>
      <c r="H320" s="7">
        <v>0</v>
      </c>
      <c r="I320" s="159">
        <v>0</v>
      </c>
      <c r="J320" s="160"/>
      <c r="K320" s="159">
        <v>0</v>
      </c>
      <c r="L320" s="207"/>
      <c r="M320" s="115">
        <v>0</v>
      </c>
      <c r="N320" s="161" t="s">
        <v>132</v>
      </c>
    </row>
    <row r="321" spans="1:14" ht="25.5" customHeight="1">
      <c r="A321" s="157"/>
      <c r="B321" s="157"/>
      <c r="C321" s="2" t="s">
        <v>17</v>
      </c>
      <c r="D321" s="7">
        <v>0</v>
      </c>
      <c r="E321" s="159">
        <v>0</v>
      </c>
      <c r="F321" s="160"/>
      <c r="G321" s="69">
        <v>0</v>
      </c>
      <c r="H321" s="6">
        <v>0</v>
      </c>
      <c r="I321" s="145">
        <v>0</v>
      </c>
      <c r="J321" s="146"/>
      <c r="K321" s="145">
        <v>0</v>
      </c>
      <c r="L321" s="179"/>
      <c r="M321" s="113">
        <v>0</v>
      </c>
      <c r="N321" s="162"/>
    </row>
    <row r="322" spans="1:14" ht="21" customHeight="1">
      <c r="A322" s="157"/>
      <c r="B322" s="157"/>
      <c r="C322" s="1" t="s">
        <v>25</v>
      </c>
      <c r="D322" s="7">
        <v>0</v>
      </c>
      <c r="E322" s="145">
        <v>0</v>
      </c>
      <c r="F322" s="146"/>
      <c r="G322" s="69">
        <v>0</v>
      </c>
      <c r="H322" s="6">
        <v>0</v>
      </c>
      <c r="I322" s="145">
        <v>0</v>
      </c>
      <c r="J322" s="146"/>
      <c r="K322" s="145">
        <v>0</v>
      </c>
      <c r="L322" s="179"/>
      <c r="M322" s="113">
        <v>0</v>
      </c>
      <c r="N322" s="162"/>
    </row>
    <row r="323" spans="1:14" ht="49.5" customHeight="1">
      <c r="A323" s="157"/>
      <c r="B323" s="157"/>
      <c r="C323" s="2" t="s">
        <v>20</v>
      </c>
      <c r="D323" s="7">
        <v>0</v>
      </c>
      <c r="E323" s="145">
        <v>0</v>
      </c>
      <c r="F323" s="146"/>
      <c r="G323" s="69">
        <v>0</v>
      </c>
      <c r="H323" s="6">
        <v>0</v>
      </c>
      <c r="I323" s="145">
        <v>0</v>
      </c>
      <c r="J323" s="146"/>
      <c r="K323" s="145">
        <v>0</v>
      </c>
      <c r="L323" s="179"/>
      <c r="M323" s="113">
        <v>0</v>
      </c>
      <c r="N323" s="162"/>
    </row>
    <row r="324" spans="1:14" ht="28.5" customHeight="1">
      <c r="A324" s="158"/>
      <c r="B324" s="158"/>
      <c r="C324" s="1" t="s">
        <v>21</v>
      </c>
      <c r="D324" s="7">
        <v>0</v>
      </c>
      <c r="E324" s="145">
        <v>0</v>
      </c>
      <c r="F324" s="146"/>
      <c r="G324" s="69">
        <v>0</v>
      </c>
      <c r="H324" s="6">
        <v>0</v>
      </c>
      <c r="I324" s="145">
        <v>0</v>
      </c>
      <c r="J324" s="146"/>
      <c r="K324" s="145">
        <v>0</v>
      </c>
      <c r="L324" s="179"/>
      <c r="M324" s="113">
        <v>0</v>
      </c>
      <c r="N324" s="163"/>
    </row>
    <row r="325" spans="1:14" ht="21" customHeight="1">
      <c r="A325" s="9" t="s">
        <v>133</v>
      </c>
      <c r="B325" s="13"/>
      <c r="C325" s="13"/>
      <c r="D325" s="7">
        <v>0</v>
      </c>
      <c r="E325" s="159">
        <v>0</v>
      </c>
      <c r="F325" s="160"/>
      <c r="G325" s="66">
        <v>0</v>
      </c>
      <c r="H325" s="7">
        <v>0</v>
      </c>
      <c r="I325" s="159">
        <v>0</v>
      </c>
      <c r="J325" s="160"/>
      <c r="K325" s="159">
        <v>0</v>
      </c>
      <c r="L325" s="160"/>
      <c r="M325" s="110">
        <v>0</v>
      </c>
      <c r="N325" s="13"/>
    </row>
    <row r="326" spans="1:14" ht="21.9" customHeight="1">
      <c r="A326" s="274" t="s">
        <v>134</v>
      </c>
      <c r="B326" s="275"/>
      <c r="C326" s="275"/>
      <c r="D326" s="275"/>
      <c r="E326" s="275"/>
      <c r="F326" s="275"/>
      <c r="G326" s="275"/>
      <c r="H326" s="275"/>
      <c r="I326" s="275"/>
      <c r="J326" s="275"/>
      <c r="K326" s="275"/>
      <c r="L326" s="275"/>
      <c r="M326" s="318"/>
      <c r="N326" s="277"/>
    </row>
    <row r="327" spans="1:14" ht="24.75" customHeight="1">
      <c r="A327" s="166" t="s">
        <v>135</v>
      </c>
      <c r="B327" s="166" t="s">
        <v>31</v>
      </c>
      <c r="C327" s="9" t="s">
        <v>67</v>
      </c>
      <c r="D327" s="159">
        <v>0</v>
      </c>
      <c r="E327" s="160"/>
      <c r="F327" s="7">
        <v>0</v>
      </c>
      <c r="G327" s="66">
        <v>0</v>
      </c>
      <c r="H327" s="7">
        <v>0</v>
      </c>
      <c r="I327" s="159">
        <v>0</v>
      </c>
      <c r="J327" s="160"/>
      <c r="K327" s="159">
        <v>0</v>
      </c>
      <c r="L327" s="207"/>
      <c r="M327" s="115">
        <v>0</v>
      </c>
      <c r="N327" s="167" t="s">
        <v>136</v>
      </c>
    </row>
    <row r="328" spans="1:14" ht="21" customHeight="1">
      <c r="A328" s="157"/>
      <c r="B328" s="157"/>
      <c r="C328" s="1" t="s">
        <v>24</v>
      </c>
      <c r="D328" s="159">
        <v>0</v>
      </c>
      <c r="E328" s="160"/>
      <c r="F328" s="6">
        <v>0</v>
      </c>
      <c r="G328" s="69">
        <v>0</v>
      </c>
      <c r="H328" s="6">
        <v>0</v>
      </c>
      <c r="I328" s="145">
        <v>0</v>
      </c>
      <c r="J328" s="146"/>
      <c r="K328" s="145">
        <v>0</v>
      </c>
      <c r="L328" s="179"/>
      <c r="M328" s="113">
        <v>0</v>
      </c>
      <c r="N328" s="168"/>
    </row>
    <row r="329" spans="1:14" ht="15" customHeight="1">
      <c r="A329" s="157"/>
      <c r="B329" s="157"/>
      <c r="C329" s="1" t="s">
        <v>25</v>
      </c>
      <c r="D329" s="159">
        <v>0</v>
      </c>
      <c r="E329" s="160"/>
      <c r="F329" s="6">
        <v>0</v>
      </c>
      <c r="G329" s="69">
        <v>0</v>
      </c>
      <c r="H329" s="6">
        <v>0</v>
      </c>
      <c r="I329" s="145">
        <v>0</v>
      </c>
      <c r="J329" s="146"/>
      <c r="K329" s="145">
        <v>0</v>
      </c>
      <c r="L329" s="179"/>
      <c r="M329" s="113">
        <v>0</v>
      </c>
      <c r="N329" s="168"/>
    </row>
    <row r="330" spans="1:14" ht="51" customHeight="1">
      <c r="A330" s="157"/>
      <c r="B330" s="157"/>
      <c r="C330" s="2" t="s">
        <v>20</v>
      </c>
      <c r="D330" s="159">
        <v>0</v>
      </c>
      <c r="E330" s="160"/>
      <c r="F330" s="6">
        <v>0</v>
      </c>
      <c r="G330" s="69">
        <v>0</v>
      </c>
      <c r="H330" s="6">
        <v>0</v>
      </c>
      <c r="I330" s="145">
        <v>0</v>
      </c>
      <c r="J330" s="146"/>
      <c r="K330" s="145">
        <v>0</v>
      </c>
      <c r="L330" s="179"/>
      <c r="M330" s="113">
        <v>0</v>
      </c>
      <c r="N330" s="168"/>
    </row>
    <row r="331" spans="1:14" ht="24.75" customHeight="1">
      <c r="A331" s="158"/>
      <c r="B331" s="158"/>
      <c r="C331" s="1" t="s">
        <v>21</v>
      </c>
      <c r="D331" s="159">
        <v>0</v>
      </c>
      <c r="E331" s="160"/>
      <c r="F331" s="6">
        <v>0</v>
      </c>
      <c r="G331" s="69">
        <v>0</v>
      </c>
      <c r="H331" s="6">
        <v>0</v>
      </c>
      <c r="I331" s="145">
        <v>0</v>
      </c>
      <c r="J331" s="146"/>
      <c r="K331" s="145">
        <v>0</v>
      </c>
      <c r="L331" s="179"/>
      <c r="M331" s="113">
        <v>0</v>
      </c>
      <c r="N331" s="169"/>
    </row>
    <row r="332" spans="1:14" ht="12.9" customHeight="1">
      <c r="A332" s="9" t="s">
        <v>53</v>
      </c>
      <c r="B332" s="4"/>
      <c r="C332" s="4"/>
      <c r="D332" s="159">
        <v>0</v>
      </c>
      <c r="E332" s="160"/>
      <c r="F332" s="7">
        <v>0</v>
      </c>
      <c r="G332" s="66">
        <v>0</v>
      </c>
      <c r="H332" s="7">
        <v>0</v>
      </c>
      <c r="I332" s="159">
        <v>0</v>
      </c>
      <c r="J332" s="160"/>
      <c r="K332" s="324">
        <v>0</v>
      </c>
      <c r="L332" s="325"/>
      <c r="M332" s="108">
        <v>0</v>
      </c>
      <c r="N332" s="4"/>
    </row>
    <row r="333" spans="1:14" ht="20.100000000000001" customHeight="1">
      <c r="A333" s="166" t="s">
        <v>137</v>
      </c>
      <c r="B333" s="166"/>
      <c r="C333" s="9" t="s">
        <v>67</v>
      </c>
      <c r="D333" s="147">
        <f>F333+G333+H333+I333+K333+M333</f>
        <v>57582</v>
      </c>
      <c r="E333" s="148"/>
      <c r="F333" s="11">
        <f>F336</f>
        <v>7844.5</v>
      </c>
      <c r="G333" s="65">
        <f>G336</f>
        <v>8731.1</v>
      </c>
      <c r="H333" s="11">
        <f>H336</f>
        <v>9812.2000000000007</v>
      </c>
      <c r="I333" s="147">
        <f>I336</f>
        <v>11651.8</v>
      </c>
      <c r="J333" s="148"/>
      <c r="K333" s="147">
        <v>8542.4</v>
      </c>
      <c r="L333" s="182"/>
      <c r="M333" s="112">
        <v>11000</v>
      </c>
      <c r="N333" s="167"/>
    </row>
    <row r="334" spans="1:14" ht="29.1" customHeight="1">
      <c r="A334" s="157"/>
      <c r="B334" s="157"/>
      <c r="C334" s="9" t="s">
        <v>68</v>
      </c>
      <c r="D334" s="159">
        <v>0</v>
      </c>
      <c r="E334" s="160"/>
      <c r="F334" s="7">
        <v>0</v>
      </c>
      <c r="G334" s="66">
        <v>0</v>
      </c>
      <c r="H334" s="7">
        <v>0</v>
      </c>
      <c r="I334" s="159">
        <v>0</v>
      </c>
      <c r="J334" s="160"/>
      <c r="K334" s="159">
        <v>0</v>
      </c>
      <c r="L334" s="207"/>
      <c r="M334" s="115">
        <v>0</v>
      </c>
      <c r="N334" s="168"/>
    </row>
    <row r="335" spans="1:14" ht="21" customHeight="1">
      <c r="A335" s="157"/>
      <c r="B335" s="157"/>
      <c r="C335" s="9" t="s">
        <v>69</v>
      </c>
      <c r="D335" s="159">
        <v>0</v>
      </c>
      <c r="E335" s="160"/>
      <c r="F335" s="7">
        <v>0</v>
      </c>
      <c r="G335" s="66">
        <v>0</v>
      </c>
      <c r="H335" s="7">
        <v>0</v>
      </c>
      <c r="I335" s="159">
        <v>0</v>
      </c>
      <c r="J335" s="160"/>
      <c r="K335" s="159">
        <v>0</v>
      </c>
      <c r="L335" s="207"/>
      <c r="M335" s="115">
        <v>0</v>
      </c>
      <c r="N335" s="168"/>
    </row>
    <row r="336" spans="1:14" ht="49.5" customHeight="1">
      <c r="A336" s="157"/>
      <c r="B336" s="157"/>
      <c r="C336" s="2" t="s">
        <v>70</v>
      </c>
      <c r="D336" s="147">
        <f>F336+G336+H336+I336+K336+M336</f>
        <v>57582</v>
      </c>
      <c r="E336" s="148"/>
      <c r="F336" s="11">
        <f>E318</f>
        <v>7844.5</v>
      </c>
      <c r="G336" s="65">
        <f>G318</f>
        <v>8731.1</v>
      </c>
      <c r="H336" s="11">
        <f>H318</f>
        <v>9812.2000000000007</v>
      </c>
      <c r="I336" s="147">
        <f>I318</f>
        <v>11651.8</v>
      </c>
      <c r="J336" s="148"/>
      <c r="K336" s="147">
        <v>8542.4</v>
      </c>
      <c r="L336" s="182"/>
      <c r="M336" s="112">
        <v>11000</v>
      </c>
      <c r="N336" s="168"/>
    </row>
    <row r="337" spans="1:14" ht="27.9" customHeight="1">
      <c r="A337" s="158"/>
      <c r="B337" s="158"/>
      <c r="C337" s="9" t="s">
        <v>71</v>
      </c>
      <c r="D337" s="159">
        <v>0</v>
      </c>
      <c r="E337" s="160"/>
      <c r="F337" s="7">
        <v>0</v>
      </c>
      <c r="G337" s="66">
        <v>0</v>
      </c>
      <c r="H337" s="7">
        <v>0</v>
      </c>
      <c r="I337" s="159">
        <v>0</v>
      </c>
      <c r="J337" s="160"/>
      <c r="K337" s="159">
        <v>0</v>
      </c>
      <c r="L337" s="207"/>
      <c r="M337" s="115">
        <v>0</v>
      </c>
      <c r="N337" s="169"/>
    </row>
    <row r="338" spans="1:14" ht="20.100000000000001" customHeight="1">
      <c r="A338" s="166" t="s">
        <v>138</v>
      </c>
      <c r="B338" s="326"/>
      <c r="C338" s="9" t="s">
        <v>67</v>
      </c>
      <c r="D338" s="147">
        <f>D339+D340+D341</f>
        <v>3649678</v>
      </c>
      <c r="E338" s="148"/>
      <c r="F338" s="11">
        <f>F333+F300+E135</f>
        <v>575947.30000000005</v>
      </c>
      <c r="G338" s="65">
        <f>G339+G340+G341</f>
        <v>603389.5</v>
      </c>
      <c r="H338" s="11">
        <f>H339+H340+H341</f>
        <v>609878.9</v>
      </c>
      <c r="I338" s="147">
        <f>I339+I340+I341</f>
        <v>638084.69999999995</v>
      </c>
      <c r="J338" s="148"/>
      <c r="K338" s="147">
        <f>K339+K340+K341</f>
        <v>616121.30000000005</v>
      </c>
      <c r="L338" s="182"/>
      <c r="M338" s="112">
        <f>M340+M341</f>
        <v>606256.30000000005</v>
      </c>
      <c r="N338" s="167"/>
    </row>
    <row r="339" spans="1:14" ht="27.9" customHeight="1">
      <c r="A339" s="157"/>
      <c r="B339" s="157"/>
      <c r="C339" s="9" t="s">
        <v>68</v>
      </c>
      <c r="D339" s="147">
        <f>F339+G339+H339+I339+K339+M339</f>
        <v>100306.30000000002</v>
      </c>
      <c r="E339" s="148"/>
      <c r="F339" s="11">
        <f>F301+E136</f>
        <v>24539.8</v>
      </c>
      <c r="G339" s="65">
        <f>G301</f>
        <v>27424.800000000003</v>
      </c>
      <c r="H339" s="65">
        <f>H301</f>
        <v>21269</v>
      </c>
      <c r="I339" s="147">
        <f>I301</f>
        <v>24126.6</v>
      </c>
      <c r="J339" s="148"/>
      <c r="K339" s="147">
        <v>2946.1</v>
      </c>
      <c r="L339" s="182"/>
      <c r="M339" s="112">
        <v>0</v>
      </c>
      <c r="N339" s="168"/>
    </row>
    <row r="340" spans="1:14" ht="21" customHeight="1">
      <c r="A340" s="157"/>
      <c r="B340" s="157"/>
      <c r="C340" s="9" t="s">
        <v>69</v>
      </c>
      <c r="D340" s="147">
        <f>F340+G340+H340+I340+K340+M340</f>
        <v>2223677.6</v>
      </c>
      <c r="E340" s="148"/>
      <c r="F340" s="11">
        <f>F302+E137</f>
        <v>344170.7</v>
      </c>
      <c r="G340" s="65">
        <f>G137+G302</f>
        <v>362693.9</v>
      </c>
      <c r="H340" s="65">
        <f>H137+H302</f>
        <v>362158</v>
      </c>
      <c r="I340" s="147">
        <f>I302+I137</f>
        <v>384732</v>
      </c>
      <c r="J340" s="148"/>
      <c r="K340" s="147">
        <v>388704.5</v>
      </c>
      <c r="L340" s="182"/>
      <c r="M340" s="112">
        <f>M302+M137</f>
        <v>381218.5</v>
      </c>
      <c r="N340" s="168"/>
    </row>
    <row r="341" spans="1:14" ht="48.75" customHeight="1">
      <c r="A341" s="157"/>
      <c r="B341" s="157"/>
      <c r="C341" s="2" t="s">
        <v>139</v>
      </c>
      <c r="D341" s="147">
        <f>F341+G341+H341+I341+K341+M341</f>
        <v>1325694.1000000001</v>
      </c>
      <c r="E341" s="148"/>
      <c r="F341" s="11">
        <f>F336+F303+E138</f>
        <v>207236.8</v>
      </c>
      <c r="G341" s="65">
        <f>G336+G303+G138</f>
        <v>213270.80000000002</v>
      </c>
      <c r="H341" s="65">
        <f>H336+H303+H138</f>
        <v>226451.90000000002</v>
      </c>
      <c r="I341" s="147">
        <f>I333+I303+I138</f>
        <v>229226.1</v>
      </c>
      <c r="J341" s="148"/>
      <c r="K341" s="147">
        <v>224470.7</v>
      </c>
      <c r="L341" s="182"/>
      <c r="M341" s="112">
        <f>M336+M303+M138</f>
        <v>225037.8</v>
      </c>
      <c r="N341" s="168"/>
    </row>
    <row r="342" spans="1:14" ht="27.6" customHeight="1">
      <c r="A342" s="158"/>
      <c r="B342" s="158"/>
      <c r="C342" s="9" t="s">
        <v>71</v>
      </c>
      <c r="D342" s="159">
        <v>0</v>
      </c>
      <c r="E342" s="160"/>
      <c r="F342" s="7">
        <v>0</v>
      </c>
      <c r="G342" s="66">
        <v>0</v>
      </c>
      <c r="H342" s="7">
        <v>0</v>
      </c>
      <c r="I342" s="159">
        <v>0</v>
      </c>
      <c r="J342" s="160"/>
      <c r="K342" s="159">
        <v>0</v>
      </c>
      <c r="L342" s="160"/>
      <c r="M342" s="110">
        <v>0</v>
      </c>
      <c r="N342" s="158"/>
    </row>
    <row r="343" spans="1:14" ht="23.25" customHeight="1"/>
    <row r="344" spans="1:14">
      <c r="D344" s="43"/>
      <c r="F344" s="43"/>
      <c r="G344" s="90"/>
      <c r="H344" s="43"/>
      <c r="I344" s="43"/>
      <c r="J344" s="43"/>
      <c r="K344" s="43"/>
      <c r="L344" s="43"/>
      <c r="M344" s="43"/>
    </row>
    <row r="346" spans="1:14">
      <c r="D346" s="43"/>
      <c r="L346" s="43"/>
      <c r="M346" s="43"/>
    </row>
    <row r="347" spans="1:14">
      <c r="D347" s="43"/>
      <c r="L347" s="43"/>
      <c r="M347" s="43"/>
    </row>
    <row r="348" spans="1:14">
      <c r="D348" s="43"/>
      <c r="F348" s="43"/>
      <c r="G348" s="90"/>
      <c r="H348" s="43"/>
      <c r="I348" s="43"/>
      <c r="J348" s="43"/>
      <c r="K348" s="43"/>
      <c r="L348" s="43"/>
      <c r="M348" s="43"/>
    </row>
  </sheetData>
  <mergeCells count="1108">
    <mergeCell ref="A129:A133"/>
    <mergeCell ref="B129:B133"/>
    <mergeCell ref="A7:N7"/>
    <mergeCell ref="A6:N6"/>
    <mergeCell ref="J13:K13"/>
    <mergeCell ref="H13:I13"/>
    <mergeCell ref="E13:F13"/>
    <mergeCell ref="J12:K12"/>
    <mergeCell ref="H12:I12"/>
    <mergeCell ref="E12:F12"/>
    <mergeCell ref="J11:K11"/>
    <mergeCell ref="H11:I11"/>
    <mergeCell ref="E11:F11"/>
    <mergeCell ref="J10:K10"/>
    <mergeCell ref="H10:I10"/>
    <mergeCell ref="E10:F10"/>
    <mergeCell ref="J9:K9"/>
    <mergeCell ref="H9:I9"/>
    <mergeCell ref="E9:F9"/>
    <mergeCell ref="B9:B13"/>
    <mergeCell ref="N8:N13"/>
    <mergeCell ref="J8:K8"/>
    <mergeCell ref="H8:I8"/>
    <mergeCell ref="E8:F8"/>
    <mergeCell ref="E118:F118"/>
    <mergeCell ref="I118:K118"/>
    <mergeCell ref="A119:A123"/>
    <mergeCell ref="B119:B123"/>
    <mergeCell ref="E119:F119"/>
    <mergeCell ref="I119:K119"/>
    <mergeCell ref="N119:N123"/>
    <mergeCell ref="E120:F120"/>
    <mergeCell ref="A338:A342"/>
    <mergeCell ref="B338:B342"/>
    <mergeCell ref="D338:E338"/>
    <mergeCell ref="I338:J338"/>
    <mergeCell ref="K338:L338"/>
    <mergeCell ref="N338:N342"/>
    <mergeCell ref="D339:E339"/>
    <mergeCell ref="I339:J339"/>
    <mergeCell ref="K339:L339"/>
    <mergeCell ref="D340:E340"/>
    <mergeCell ref="I340:J340"/>
    <mergeCell ref="K340:L340"/>
    <mergeCell ref="D341:E341"/>
    <mergeCell ref="I341:J341"/>
    <mergeCell ref="K341:L341"/>
    <mergeCell ref="D342:E342"/>
    <mergeCell ref="I342:J342"/>
    <mergeCell ref="K342:L342"/>
    <mergeCell ref="D332:E332"/>
    <mergeCell ref="I332:J332"/>
    <mergeCell ref="K332:L332"/>
    <mergeCell ref="A333:A337"/>
    <mergeCell ref="B333:B337"/>
    <mergeCell ref="D333:E333"/>
    <mergeCell ref="I333:J333"/>
    <mergeCell ref="K333:L333"/>
    <mergeCell ref="N333:N337"/>
    <mergeCell ref="D334:E334"/>
    <mergeCell ref="I334:J334"/>
    <mergeCell ref="K334:L334"/>
    <mergeCell ref="D335:E335"/>
    <mergeCell ref="I335:J335"/>
    <mergeCell ref="K335:L335"/>
    <mergeCell ref="D336:E336"/>
    <mergeCell ref="I336:J336"/>
    <mergeCell ref="K336:L336"/>
    <mergeCell ref="D337:E337"/>
    <mergeCell ref="I337:J337"/>
    <mergeCell ref="K337:L337"/>
    <mergeCell ref="E325:F325"/>
    <mergeCell ref="I325:J325"/>
    <mergeCell ref="K325:L325"/>
    <mergeCell ref="A326:N326"/>
    <mergeCell ref="A327:A331"/>
    <mergeCell ref="B327:B331"/>
    <mergeCell ref="D327:E327"/>
    <mergeCell ref="I327:J327"/>
    <mergeCell ref="K327:L327"/>
    <mergeCell ref="N327:N331"/>
    <mergeCell ref="D328:E328"/>
    <mergeCell ref="I328:J328"/>
    <mergeCell ref="K328:L328"/>
    <mergeCell ref="D329:E329"/>
    <mergeCell ref="I329:J329"/>
    <mergeCell ref="K329:L329"/>
    <mergeCell ref="D330:E330"/>
    <mergeCell ref="I330:J330"/>
    <mergeCell ref="K330:L330"/>
    <mergeCell ref="D331:E331"/>
    <mergeCell ref="I331:J331"/>
    <mergeCell ref="K331:L331"/>
    <mergeCell ref="E318:F318"/>
    <mergeCell ref="I318:J318"/>
    <mergeCell ref="K318:L318"/>
    <mergeCell ref="A319:N319"/>
    <mergeCell ref="A320:A324"/>
    <mergeCell ref="B320:B324"/>
    <mergeCell ref="E320:F320"/>
    <mergeCell ref="I320:J320"/>
    <mergeCell ref="K320:L320"/>
    <mergeCell ref="N320:N324"/>
    <mergeCell ref="E321:F321"/>
    <mergeCell ref="I321:J321"/>
    <mergeCell ref="K321:L321"/>
    <mergeCell ref="E322:F322"/>
    <mergeCell ref="I322:J322"/>
    <mergeCell ref="K322:L322"/>
    <mergeCell ref="E323:F323"/>
    <mergeCell ref="I323:J323"/>
    <mergeCell ref="K323:L323"/>
    <mergeCell ref="E324:F324"/>
    <mergeCell ref="I324:J324"/>
    <mergeCell ref="K324:L324"/>
    <mergeCell ref="A313:A317"/>
    <mergeCell ref="B313:B317"/>
    <mergeCell ref="E313:F313"/>
    <mergeCell ref="I313:J313"/>
    <mergeCell ref="K313:L313"/>
    <mergeCell ref="N313:N317"/>
    <mergeCell ref="E314:F314"/>
    <mergeCell ref="I314:J314"/>
    <mergeCell ref="K314:L314"/>
    <mergeCell ref="E315:F315"/>
    <mergeCell ref="I315:J315"/>
    <mergeCell ref="K315:L315"/>
    <mergeCell ref="E316:F316"/>
    <mergeCell ref="I316:J316"/>
    <mergeCell ref="K316:L316"/>
    <mergeCell ref="E317:F317"/>
    <mergeCell ref="I317:J317"/>
    <mergeCell ref="K317:L317"/>
    <mergeCell ref="A307:N307"/>
    <mergeCell ref="A308:A312"/>
    <mergeCell ref="B308:B312"/>
    <mergeCell ref="E308:F308"/>
    <mergeCell ref="I308:J308"/>
    <mergeCell ref="K308:L308"/>
    <mergeCell ref="N308:N312"/>
    <mergeCell ref="E309:F309"/>
    <mergeCell ref="I309:J309"/>
    <mergeCell ref="K309:L309"/>
    <mergeCell ref="E310:F310"/>
    <mergeCell ref="I310:J310"/>
    <mergeCell ref="K310:L310"/>
    <mergeCell ref="E311:F311"/>
    <mergeCell ref="I311:J311"/>
    <mergeCell ref="K311:L311"/>
    <mergeCell ref="E312:F312"/>
    <mergeCell ref="I312:J312"/>
    <mergeCell ref="K312:L312"/>
    <mergeCell ref="D300:E300"/>
    <mergeCell ref="I300:J300"/>
    <mergeCell ref="K300:L300"/>
    <mergeCell ref="D301:E301"/>
    <mergeCell ref="I301:J301"/>
    <mergeCell ref="K301:L301"/>
    <mergeCell ref="D302:E302"/>
    <mergeCell ref="I302:J302"/>
    <mergeCell ref="K302:L302"/>
    <mergeCell ref="D303:E303"/>
    <mergeCell ref="I303:J303"/>
    <mergeCell ref="K303:L303"/>
    <mergeCell ref="D304:E304"/>
    <mergeCell ref="I304:J304"/>
    <mergeCell ref="K304:L304"/>
    <mergeCell ref="A305:N305"/>
    <mergeCell ref="A306:N306"/>
    <mergeCell ref="A295:A298"/>
    <mergeCell ref="B295:B298"/>
    <mergeCell ref="D295:E295"/>
    <mergeCell ref="I295:J295"/>
    <mergeCell ref="K295:L295"/>
    <mergeCell ref="N295:N298"/>
    <mergeCell ref="D296:E296"/>
    <mergeCell ref="I296:J296"/>
    <mergeCell ref="K296:L296"/>
    <mergeCell ref="D297:E297"/>
    <mergeCell ref="I297:J297"/>
    <mergeCell ref="K297:L297"/>
    <mergeCell ref="D298:E298"/>
    <mergeCell ref="I298:J298"/>
    <mergeCell ref="K298:L298"/>
    <mergeCell ref="D299:E299"/>
    <mergeCell ref="I299:J299"/>
    <mergeCell ref="K299:L299"/>
    <mergeCell ref="D288:E288"/>
    <mergeCell ref="I288:J288"/>
    <mergeCell ref="K288:L288"/>
    <mergeCell ref="A289:N289"/>
    <mergeCell ref="A290:N290"/>
    <mergeCell ref="D291:E291"/>
    <mergeCell ref="I291:J291"/>
    <mergeCell ref="K291:L291"/>
    <mergeCell ref="A292:A294"/>
    <mergeCell ref="B292:B294"/>
    <mergeCell ref="D292:E292"/>
    <mergeCell ref="I292:J292"/>
    <mergeCell ref="K292:L292"/>
    <mergeCell ref="N292:N294"/>
    <mergeCell ref="D293:E293"/>
    <mergeCell ref="I293:J293"/>
    <mergeCell ref="K293:L293"/>
    <mergeCell ref="D294:E294"/>
    <mergeCell ref="I294:J294"/>
    <mergeCell ref="K294:L294"/>
    <mergeCell ref="E281:F281"/>
    <mergeCell ref="I281:J281"/>
    <mergeCell ref="K281:L281"/>
    <mergeCell ref="A282:N282"/>
    <mergeCell ref="A283:A287"/>
    <mergeCell ref="B283:B287"/>
    <mergeCell ref="D283:E283"/>
    <mergeCell ref="I283:J283"/>
    <mergeCell ref="K283:L283"/>
    <mergeCell ref="N283:N287"/>
    <mergeCell ref="D284:E284"/>
    <mergeCell ref="I284:J284"/>
    <mergeCell ref="K284:L284"/>
    <mergeCell ref="D285:E285"/>
    <mergeCell ref="I285:J285"/>
    <mergeCell ref="K285:L285"/>
    <mergeCell ref="D286:E286"/>
    <mergeCell ref="I286:J286"/>
    <mergeCell ref="K286:L286"/>
    <mergeCell ref="D287:E287"/>
    <mergeCell ref="I287:J287"/>
    <mergeCell ref="K287:L287"/>
    <mergeCell ref="E275:F275"/>
    <mergeCell ref="I275:J275"/>
    <mergeCell ref="K275:L275"/>
    <mergeCell ref="A276:A280"/>
    <mergeCell ref="B276:B280"/>
    <mergeCell ref="E276:F276"/>
    <mergeCell ref="I276:J276"/>
    <mergeCell ref="K276:L276"/>
    <mergeCell ref="N276:N280"/>
    <mergeCell ref="E277:F277"/>
    <mergeCell ref="I277:J277"/>
    <mergeCell ref="K277:L277"/>
    <mergeCell ref="E278:F278"/>
    <mergeCell ref="I278:J278"/>
    <mergeCell ref="K278:L278"/>
    <mergeCell ref="E279:F279"/>
    <mergeCell ref="I279:J279"/>
    <mergeCell ref="K279:L279"/>
    <mergeCell ref="E280:F280"/>
    <mergeCell ref="I280:J280"/>
    <mergeCell ref="K280:L280"/>
    <mergeCell ref="E249:F249"/>
    <mergeCell ref="I249:J249"/>
    <mergeCell ref="K249:L249"/>
    <mergeCell ref="A250:A252"/>
    <mergeCell ref="B250:B252"/>
    <mergeCell ref="E250:F250"/>
    <mergeCell ref="E268:F268"/>
    <mergeCell ref="I268:J268"/>
    <mergeCell ref="K268:L268"/>
    <mergeCell ref="A269:N269"/>
    <mergeCell ref="A270:A274"/>
    <mergeCell ref="B270:B274"/>
    <mergeCell ref="E270:F270"/>
    <mergeCell ref="I270:J270"/>
    <mergeCell ref="K270:L270"/>
    <mergeCell ref="N270:N274"/>
    <mergeCell ref="E271:F271"/>
    <mergeCell ref="I271:J271"/>
    <mergeCell ref="K271:L271"/>
    <mergeCell ref="E272:F272"/>
    <mergeCell ref="I272:J272"/>
    <mergeCell ref="K272:L272"/>
    <mergeCell ref="E273:F273"/>
    <mergeCell ref="I273:J273"/>
    <mergeCell ref="K273:L273"/>
    <mergeCell ref="E274:F274"/>
    <mergeCell ref="I274:J274"/>
    <mergeCell ref="K274:L274"/>
    <mergeCell ref="A263:A267"/>
    <mergeCell ref="B263:B267"/>
    <mergeCell ref="N263:N267"/>
    <mergeCell ref="A258:A262"/>
    <mergeCell ref="B258:B262"/>
    <mergeCell ref="E258:F258"/>
    <mergeCell ref="I258:J258"/>
    <mergeCell ref="K258:L258"/>
    <mergeCell ref="N258:N262"/>
    <mergeCell ref="E259:F259"/>
    <mergeCell ref="I259:J259"/>
    <mergeCell ref="K259:L259"/>
    <mergeCell ref="E260:F260"/>
    <mergeCell ref="I260:J260"/>
    <mergeCell ref="K260:L260"/>
    <mergeCell ref="E261:F261"/>
    <mergeCell ref="I261:J261"/>
    <mergeCell ref="K261:L261"/>
    <mergeCell ref="E262:F262"/>
    <mergeCell ref="I262:J262"/>
    <mergeCell ref="K262:L262"/>
    <mergeCell ref="I250:J250"/>
    <mergeCell ref="K250:L250"/>
    <mergeCell ref="E251:F251"/>
    <mergeCell ref="I251:J251"/>
    <mergeCell ref="K251:L251"/>
    <mergeCell ref="E252:F252"/>
    <mergeCell ref="I252:J252"/>
    <mergeCell ref="K252:L252"/>
    <mergeCell ref="A253:A257"/>
    <mergeCell ref="B253:B257"/>
    <mergeCell ref="E253:F253"/>
    <mergeCell ref="I253:J253"/>
    <mergeCell ref="K253:L253"/>
    <mergeCell ref="N253:N257"/>
    <mergeCell ref="E254:F254"/>
    <mergeCell ref="I254:J254"/>
    <mergeCell ref="K254:L254"/>
    <mergeCell ref="E255:F255"/>
    <mergeCell ref="I255:J255"/>
    <mergeCell ref="K255:L255"/>
    <mergeCell ref="E256:F256"/>
    <mergeCell ref="I256:J256"/>
    <mergeCell ref="K256:L256"/>
    <mergeCell ref="E257:F257"/>
    <mergeCell ref="I257:J257"/>
    <mergeCell ref="K257:L257"/>
    <mergeCell ref="N248:N252"/>
    <mergeCell ref="A248:A249"/>
    <mergeCell ref="B248:B249"/>
    <mergeCell ref="E248:F248"/>
    <mergeCell ref="I248:J248"/>
    <mergeCell ref="K248:L248"/>
    <mergeCell ref="A243:A247"/>
    <mergeCell ref="B243:B247"/>
    <mergeCell ref="E243:F243"/>
    <mergeCell ref="I243:J243"/>
    <mergeCell ref="K243:L243"/>
    <mergeCell ref="N243:N247"/>
    <mergeCell ref="E244:F244"/>
    <mergeCell ref="I244:J244"/>
    <mergeCell ref="K244:L244"/>
    <mergeCell ref="E245:F245"/>
    <mergeCell ref="I245:J245"/>
    <mergeCell ref="K245:L245"/>
    <mergeCell ref="E246:F246"/>
    <mergeCell ref="I246:J246"/>
    <mergeCell ref="K246:L246"/>
    <mergeCell ref="E247:F247"/>
    <mergeCell ref="I247:J247"/>
    <mergeCell ref="K247:L247"/>
    <mergeCell ref="A233:N233"/>
    <mergeCell ref="A234:A237"/>
    <mergeCell ref="B234:B237"/>
    <mergeCell ref="E234:F234"/>
    <mergeCell ref="I234:J234"/>
    <mergeCell ref="K234:L234"/>
    <mergeCell ref="N234:N237"/>
    <mergeCell ref="E235:F235"/>
    <mergeCell ref="I235:J235"/>
    <mergeCell ref="K235:L235"/>
    <mergeCell ref="E236:F236"/>
    <mergeCell ref="I236:J236"/>
    <mergeCell ref="K236:L236"/>
    <mergeCell ref="E237:F237"/>
    <mergeCell ref="I237:J237"/>
    <mergeCell ref="K237:L237"/>
    <mergeCell ref="A238:A242"/>
    <mergeCell ref="B238:B242"/>
    <mergeCell ref="E238:F238"/>
    <mergeCell ref="I238:J238"/>
    <mergeCell ref="K238:L238"/>
    <mergeCell ref="N238:N242"/>
    <mergeCell ref="E239:F239"/>
    <mergeCell ref="I239:J239"/>
    <mergeCell ref="K239:L239"/>
    <mergeCell ref="E240:F240"/>
    <mergeCell ref="K242:L242"/>
    <mergeCell ref="N217:N221"/>
    <mergeCell ref="E218:F218"/>
    <mergeCell ref="I218:J218"/>
    <mergeCell ref="I240:J240"/>
    <mergeCell ref="K240:L240"/>
    <mergeCell ref="E241:F241"/>
    <mergeCell ref="I241:J241"/>
    <mergeCell ref="K241:L241"/>
    <mergeCell ref="E242:F242"/>
    <mergeCell ref="A227:A230"/>
    <mergeCell ref="B227:B230"/>
    <mergeCell ref="E227:F227"/>
    <mergeCell ref="I227:J227"/>
    <mergeCell ref="K227:L227"/>
    <mergeCell ref="N227:N230"/>
    <mergeCell ref="E228:F228"/>
    <mergeCell ref="I228:J228"/>
    <mergeCell ref="K228:L228"/>
    <mergeCell ref="E229:F229"/>
    <mergeCell ref="I229:J229"/>
    <mergeCell ref="K229:L229"/>
    <mergeCell ref="E230:F230"/>
    <mergeCell ref="I230:J230"/>
    <mergeCell ref="K230:L230"/>
    <mergeCell ref="E231:F231"/>
    <mergeCell ref="I231:J231"/>
    <mergeCell ref="K231:L231"/>
    <mergeCell ref="N231:N232"/>
    <mergeCell ref="E232:F232"/>
    <mergeCell ref="I232:J232"/>
    <mergeCell ref="K232:L232"/>
    <mergeCell ref="I242:J242"/>
    <mergeCell ref="A222:A226"/>
    <mergeCell ref="B222:B226"/>
    <mergeCell ref="E222:F222"/>
    <mergeCell ref="I222:J222"/>
    <mergeCell ref="K222:L222"/>
    <mergeCell ref="N222:N226"/>
    <mergeCell ref="E223:F223"/>
    <mergeCell ref="I223:J223"/>
    <mergeCell ref="K223:L223"/>
    <mergeCell ref="E224:F224"/>
    <mergeCell ref="I224:J224"/>
    <mergeCell ref="K224:L224"/>
    <mergeCell ref="E225:F225"/>
    <mergeCell ref="I225:J225"/>
    <mergeCell ref="K225:L225"/>
    <mergeCell ref="E226:F226"/>
    <mergeCell ref="I226:J226"/>
    <mergeCell ref="K226:L226"/>
    <mergeCell ref="K218:L218"/>
    <mergeCell ref="E219:F219"/>
    <mergeCell ref="I219:J219"/>
    <mergeCell ref="K219:L219"/>
    <mergeCell ref="E220:F220"/>
    <mergeCell ref="I220:J220"/>
    <mergeCell ref="K220:L220"/>
    <mergeCell ref="E221:F221"/>
    <mergeCell ref="I221:J221"/>
    <mergeCell ref="K221:L221"/>
    <mergeCell ref="E215:F215"/>
    <mergeCell ref="I215:J215"/>
    <mergeCell ref="K215:L215"/>
    <mergeCell ref="E216:F216"/>
    <mergeCell ref="I216:J216"/>
    <mergeCell ref="K216:L216"/>
    <mergeCell ref="A207:A211"/>
    <mergeCell ref="B207:B211"/>
    <mergeCell ref="E207:F207"/>
    <mergeCell ref="I207:J207"/>
    <mergeCell ref="K207:L207"/>
    <mergeCell ref="K213:L213"/>
    <mergeCell ref="E214:F214"/>
    <mergeCell ref="I214:J214"/>
    <mergeCell ref="K214:L214"/>
    <mergeCell ref="A215:A216"/>
    <mergeCell ref="B215:B216"/>
    <mergeCell ref="A217:A221"/>
    <mergeCell ref="B217:B221"/>
    <mergeCell ref="E217:F217"/>
    <mergeCell ref="I217:J217"/>
    <mergeCell ref="K217:L217"/>
    <mergeCell ref="N207:N211"/>
    <mergeCell ref="E208:F208"/>
    <mergeCell ref="I208:J208"/>
    <mergeCell ref="K208:L208"/>
    <mergeCell ref="E209:F209"/>
    <mergeCell ref="I209:J209"/>
    <mergeCell ref="K209:L209"/>
    <mergeCell ref="E210:F210"/>
    <mergeCell ref="I210:J210"/>
    <mergeCell ref="K210:L210"/>
    <mergeCell ref="E211:F211"/>
    <mergeCell ref="I211:J211"/>
    <mergeCell ref="K211:L211"/>
    <mergeCell ref="A212:A214"/>
    <mergeCell ref="B212:B214"/>
    <mergeCell ref="E212:F212"/>
    <mergeCell ref="I212:J212"/>
    <mergeCell ref="K212:L212"/>
    <mergeCell ref="E213:F213"/>
    <mergeCell ref="I213:J213"/>
    <mergeCell ref="A202:A206"/>
    <mergeCell ref="B202:B206"/>
    <mergeCell ref="E202:F202"/>
    <mergeCell ref="I202:J202"/>
    <mergeCell ref="K202:L202"/>
    <mergeCell ref="N202:N206"/>
    <mergeCell ref="E203:F203"/>
    <mergeCell ref="I203:J203"/>
    <mergeCell ref="K203:L203"/>
    <mergeCell ref="E204:F204"/>
    <mergeCell ref="I204:J204"/>
    <mergeCell ref="K204:L204"/>
    <mergeCell ref="E205:F205"/>
    <mergeCell ref="I205:J205"/>
    <mergeCell ref="K205:L205"/>
    <mergeCell ref="E206:F206"/>
    <mergeCell ref="I206:J206"/>
    <mergeCell ref="K206:L206"/>
    <mergeCell ref="A195:A196"/>
    <mergeCell ref="B195:B196"/>
    <mergeCell ref="E195:F195"/>
    <mergeCell ref="I195:J195"/>
    <mergeCell ref="K195:L195"/>
    <mergeCell ref="N195:N196"/>
    <mergeCell ref="E196:F196"/>
    <mergeCell ref="I196:J196"/>
    <mergeCell ref="K196:L196"/>
    <mergeCell ref="A197:A201"/>
    <mergeCell ref="B197:B201"/>
    <mergeCell ref="E197:F197"/>
    <mergeCell ref="I197:J197"/>
    <mergeCell ref="K197:L197"/>
    <mergeCell ref="N197:N201"/>
    <mergeCell ref="E198:F198"/>
    <mergeCell ref="I198:J198"/>
    <mergeCell ref="K198:L198"/>
    <mergeCell ref="E199:F199"/>
    <mergeCell ref="I199:J199"/>
    <mergeCell ref="K199:L199"/>
    <mergeCell ref="E200:F200"/>
    <mergeCell ref="I200:J200"/>
    <mergeCell ref="K200:L200"/>
    <mergeCell ref="E201:F201"/>
    <mergeCell ref="I201:J201"/>
    <mergeCell ref="K201:L201"/>
    <mergeCell ref="A191:A194"/>
    <mergeCell ref="B191:B194"/>
    <mergeCell ref="E191:F191"/>
    <mergeCell ref="I191:J191"/>
    <mergeCell ref="K191:L191"/>
    <mergeCell ref="N191:N194"/>
    <mergeCell ref="E192:F192"/>
    <mergeCell ref="I192:J192"/>
    <mergeCell ref="K192:L192"/>
    <mergeCell ref="E193:F193"/>
    <mergeCell ref="I193:J193"/>
    <mergeCell ref="K193:L193"/>
    <mergeCell ref="E194:F194"/>
    <mergeCell ref="I194:J194"/>
    <mergeCell ref="K194:L194"/>
    <mergeCell ref="A186:A190"/>
    <mergeCell ref="B186:B190"/>
    <mergeCell ref="E186:F186"/>
    <mergeCell ref="I186:J186"/>
    <mergeCell ref="K186:L186"/>
    <mergeCell ref="N186:N190"/>
    <mergeCell ref="E187:F187"/>
    <mergeCell ref="I187:J187"/>
    <mergeCell ref="K187:L187"/>
    <mergeCell ref="E188:F188"/>
    <mergeCell ref="I188:J188"/>
    <mergeCell ref="K188:L188"/>
    <mergeCell ref="E189:F189"/>
    <mergeCell ref="I189:J189"/>
    <mergeCell ref="K189:L189"/>
    <mergeCell ref="E190:F190"/>
    <mergeCell ref="I190:J190"/>
    <mergeCell ref="I177:J177"/>
    <mergeCell ref="K177:L177"/>
    <mergeCell ref="E178:F178"/>
    <mergeCell ref="A171:A175"/>
    <mergeCell ref="B171:B175"/>
    <mergeCell ref="E171:F171"/>
    <mergeCell ref="I171:J171"/>
    <mergeCell ref="K171:L171"/>
    <mergeCell ref="K190:L190"/>
    <mergeCell ref="I183:J183"/>
    <mergeCell ref="K183:L183"/>
    <mergeCell ref="E184:F184"/>
    <mergeCell ref="I184:J184"/>
    <mergeCell ref="K184:L184"/>
    <mergeCell ref="E185:F185"/>
    <mergeCell ref="I185:J185"/>
    <mergeCell ref="K185:L185"/>
    <mergeCell ref="K179:L179"/>
    <mergeCell ref="E180:F180"/>
    <mergeCell ref="I180:J180"/>
    <mergeCell ref="K180:L180"/>
    <mergeCell ref="E182:F182"/>
    <mergeCell ref="I182:J182"/>
    <mergeCell ref="K182:L182"/>
    <mergeCell ref="E183:F183"/>
    <mergeCell ref="E179:F179"/>
    <mergeCell ref="I179:J179"/>
    <mergeCell ref="A177:A180"/>
    <mergeCell ref="B177:B180"/>
    <mergeCell ref="I178:J178"/>
    <mergeCell ref="K178:L178"/>
    <mergeCell ref="I168:J168"/>
    <mergeCell ref="K168:L168"/>
    <mergeCell ref="E169:F169"/>
    <mergeCell ref="I169:J169"/>
    <mergeCell ref="K169:L169"/>
    <mergeCell ref="E170:F170"/>
    <mergeCell ref="I170:J170"/>
    <mergeCell ref="K170:L170"/>
    <mergeCell ref="A181:A185"/>
    <mergeCell ref="B181:B185"/>
    <mergeCell ref="E181:F181"/>
    <mergeCell ref="I181:J181"/>
    <mergeCell ref="K181:L181"/>
    <mergeCell ref="N171:N175"/>
    <mergeCell ref="E172:F172"/>
    <mergeCell ref="I172:J172"/>
    <mergeCell ref="K172:L172"/>
    <mergeCell ref="E173:F173"/>
    <mergeCell ref="I173:J173"/>
    <mergeCell ref="K173:L173"/>
    <mergeCell ref="E174:F174"/>
    <mergeCell ref="I174:J174"/>
    <mergeCell ref="K174:L174"/>
    <mergeCell ref="E175:F175"/>
    <mergeCell ref="I175:J175"/>
    <mergeCell ref="K175:L175"/>
    <mergeCell ref="N176:N180"/>
    <mergeCell ref="E176:F176"/>
    <mergeCell ref="I176:J176"/>
    <mergeCell ref="N181:N185"/>
    <mergeCell ref="K176:L176"/>
    <mergeCell ref="E177:F177"/>
    <mergeCell ref="B161:B165"/>
    <mergeCell ref="E161:F161"/>
    <mergeCell ref="I161:J161"/>
    <mergeCell ref="K161:L161"/>
    <mergeCell ref="N161:N165"/>
    <mergeCell ref="E162:F162"/>
    <mergeCell ref="I162:J162"/>
    <mergeCell ref="K162:L162"/>
    <mergeCell ref="E163:F163"/>
    <mergeCell ref="I163:J163"/>
    <mergeCell ref="K163:L163"/>
    <mergeCell ref="E164:F164"/>
    <mergeCell ref="I164:J164"/>
    <mergeCell ref="K164:L164"/>
    <mergeCell ref="E165:F165"/>
    <mergeCell ref="I165:J165"/>
    <mergeCell ref="K165:L165"/>
    <mergeCell ref="A166:A170"/>
    <mergeCell ref="B166:B170"/>
    <mergeCell ref="E166:F166"/>
    <mergeCell ref="I166:J166"/>
    <mergeCell ref="K166:L166"/>
    <mergeCell ref="N166:N170"/>
    <mergeCell ref="E167:F167"/>
    <mergeCell ref="I167:J167"/>
    <mergeCell ref="K167:L167"/>
    <mergeCell ref="E168:F168"/>
    <mergeCell ref="E154:F154"/>
    <mergeCell ref="K154:L154"/>
    <mergeCell ref="A155:N155"/>
    <mergeCell ref="B156:B158"/>
    <mergeCell ref="E156:F156"/>
    <mergeCell ref="I156:J156"/>
    <mergeCell ref="K156:L156"/>
    <mergeCell ref="E157:F157"/>
    <mergeCell ref="I157:J157"/>
    <mergeCell ref="K157:L157"/>
    <mergeCell ref="E158:F158"/>
    <mergeCell ref="I158:J158"/>
    <mergeCell ref="K158:L158"/>
    <mergeCell ref="B159:B160"/>
    <mergeCell ref="E159:F159"/>
    <mergeCell ref="I159:J159"/>
    <mergeCell ref="K159:L159"/>
    <mergeCell ref="E160:F160"/>
    <mergeCell ref="I160:J160"/>
    <mergeCell ref="K160:L160"/>
    <mergeCell ref="A156:A160"/>
    <mergeCell ref="A161:A165"/>
    <mergeCell ref="N156:N160"/>
    <mergeCell ref="E147:F147"/>
    <mergeCell ref="I147:J147"/>
    <mergeCell ref="K147:L147"/>
    <mergeCell ref="A148:A153"/>
    <mergeCell ref="B148:B153"/>
    <mergeCell ref="E148:F148"/>
    <mergeCell ref="I148:J148"/>
    <mergeCell ref="K148:L148"/>
    <mergeCell ref="N148:N153"/>
    <mergeCell ref="E149:F149"/>
    <mergeCell ref="I149:J149"/>
    <mergeCell ref="K149:L149"/>
    <mergeCell ref="E150:F150"/>
    <mergeCell ref="I150:J150"/>
    <mergeCell ref="K150:L150"/>
    <mergeCell ref="E151:F151"/>
    <mergeCell ref="I151:J151"/>
    <mergeCell ref="K151:L151"/>
    <mergeCell ref="E152:F152"/>
    <mergeCell ref="I152:J152"/>
    <mergeCell ref="K152:L152"/>
    <mergeCell ref="E153:F153"/>
    <mergeCell ref="I153:J153"/>
    <mergeCell ref="K153:L153"/>
    <mergeCell ref="E134:F134"/>
    <mergeCell ref="I134:K134"/>
    <mergeCell ref="E135:F135"/>
    <mergeCell ref="I135:K135"/>
    <mergeCell ref="E136:F136"/>
    <mergeCell ref="I136:K136"/>
    <mergeCell ref="E137:F137"/>
    <mergeCell ref="I137:K137"/>
    <mergeCell ref="E138:F138"/>
    <mergeCell ref="I138:K138"/>
    <mergeCell ref="E139:F139"/>
    <mergeCell ref="I139:K139"/>
    <mergeCell ref="A140:N140"/>
    <mergeCell ref="A141:N141"/>
    <mergeCell ref="A142:A147"/>
    <mergeCell ref="B142:B147"/>
    <mergeCell ref="E142:F142"/>
    <mergeCell ref="I142:J142"/>
    <mergeCell ref="K142:L142"/>
    <mergeCell ref="N142:N147"/>
    <mergeCell ref="E143:F143"/>
    <mergeCell ref="I143:J143"/>
    <mergeCell ref="K143:L143"/>
    <mergeCell ref="E144:F144"/>
    <mergeCell ref="I144:J144"/>
    <mergeCell ref="K144:L144"/>
    <mergeCell ref="E145:F145"/>
    <mergeCell ref="I145:J145"/>
    <mergeCell ref="K145:L145"/>
    <mergeCell ref="E146:F146"/>
    <mergeCell ref="I146:J146"/>
    <mergeCell ref="K146:L146"/>
    <mergeCell ref="I120:K120"/>
    <mergeCell ref="E121:F121"/>
    <mergeCell ref="I121:K121"/>
    <mergeCell ref="E122:F122"/>
    <mergeCell ref="I122:K122"/>
    <mergeCell ref="E123:F123"/>
    <mergeCell ref="I123:K123"/>
    <mergeCell ref="A124:A128"/>
    <mergeCell ref="B124:B128"/>
    <mergeCell ref="E124:F124"/>
    <mergeCell ref="I124:K124"/>
    <mergeCell ref="N124:N128"/>
    <mergeCell ref="E125:F125"/>
    <mergeCell ref="I125:K125"/>
    <mergeCell ref="E126:F126"/>
    <mergeCell ref="I126:K126"/>
    <mergeCell ref="E127:F127"/>
    <mergeCell ref="I127:K127"/>
    <mergeCell ref="E128:F128"/>
    <mergeCell ref="I128:K128"/>
    <mergeCell ref="A109:A113"/>
    <mergeCell ref="B109:B113"/>
    <mergeCell ref="E109:F109"/>
    <mergeCell ref="I109:K109"/>
    <mergeCell ref="N109:N113"/>
    <mergeCell ref="E110:F110"/>
    <mergeCell ref="I110:K110"/>
    <mergeCell ref="E111:F111"/>
    <mergeCell ref="I111:K111"/>
    <mergeCell ref="E112:F112"/>
    <mergeCell ref="I112:K112"/>
    <mergeCell ref="E113:F113"/>
    <mergeCell ref="I113:K113"/>
    <mergeCell ref="A114:A117"/>
    <mergeCell ref="B114:B117"/>
    <mergeCell ref="E114:F114"/>
    <mergeCell ref="I114:K114"/>
    <mergeCell ref="N114:N117"/>
    <mergeCell ref="E115:F115"/>
    <mergeCell ref="I115:K115"/>
    <mergeCell ref="E116:F116"/>
    <mergeCell ref="I116:K116"/>
    <mergeCell ref="E117:F117"/>
    <mergeCell ref="I117:K117"/>
    <mergeCell ref="E102:F102"/>
    <mergeCell ref="H102:I102"/>
    <mergeCell ref="J102:K102"/>
    <mergeCell ref="A103:N103"/>
    <mergeCell ref="A104:A108"/>
    <mergeCell ref="B104:B108"/>
    <mergeCell ref="E104:F104"/>
    <mergeCell ref="I104:K104"/>
    <mergeCell ref="N104:N108"/>
    <mergeCell ref="E105:F105"/>
    <mergeCell ref="I105:K105"/>
    <mergeCell ref="E106:F106"/>
    <mergeCell ref="I106:K106"/>
    <mergeCell ref="E107:F107"/>
    <mergeCell ref="I107:K107"/>
    <mergeCell ref="E108:F108"/>
    <mergeCell ref="I108:K108"/>
    <mergeCell ref="A97:A99"/>
    <mergeCell ref="B97:B99"/>
    <mergeCell ref="E97:F97"/>
    <mergeCell ref="H97:I97"/>
    <mergeCell ref="J97:K97"/>
    <mergeCell ref="N97:N99"/>
    <mergeCell ref="E98:F98"/>
    <mergeCell ref="H98:I98"/>
    <mergeCell ref="J98:K98"/>
    <mergeCell ref="E99:F99"/>
    <mergeCell ref="H99:I99"/>
    <mergeCell ref="J99:K99"/>
    <mergeCell ref="A100:A101"/>
    <mergeCell ref="B100:B101"/>
    <mergeCell ref="E100:F100"/>
    <mergeCell ref="H100:I100"/>
    <mergeCell ref="J100:K100"/>
    <mergeCell ref="N100:N101"/>
    <mergeCell ref="E101:F101"/>
    <mergeCell ref="H101:I101"/>
    <mergeCell ref="J101:K101"/>
    <mergeCell ref="A92:A96"/>
    <mergeCell ref="B92:B96"/>
    <mergeCell ref="E92:F92"/>
    <mergeCell ref="H92:I92"/>
    <mergeCell ref="J92:K92"/>
    <mergeCell ref="N92:N96"/>
    <mergeCell ref="E93:F93"/>
    <mergeCell ref="H93:I93"/>
    <mergeCell ref="J93:K93"/>
    <mergeCell ref="E94:F94"/>
    <mergeCell ref="H94:I94"/>
    <mergeCell ref="J94:K94"/>
    <mergeCell ref="E95:F95"/>
    <mergeCell ref="H95:I95"/>
    <mergeCell ref="J95:K95"/>
    <mergeCell ref="E96:F96"/>
    <mergeCell ref="H96:I96"/>
    <mergeCell ref="J96:K96"/>
    <mergeCell ref="A87:A91"/>
    <mergeCell ref="B87:B91"/>
    <mergeCell ref="E87:F87"/>
    <mergeCell ref="H87:I87"/>
    <mergeCell ref="J87:K87"/>
    <mergeCell ref="N87:N91"/>
    <mergeCell ref="E88:F88"/>
    <mergeCell ref="H88:I88"/>
    <mergeCell ref="J88:K88"/>
    <mergeCell ref="E89:F89"/>
    <mergeCell ref="H89:I89"/>
    <mergeCell ref="J89:K89"/>
    <mergeCell ref="E90:F90"/>
    <mergeCell ref="H90:I90"/>
    <mergeCell ref="J90:K90"/>
    <mergeCell ref="E91:F91"/>
    <mergeCell ref="H91:I91"/>
    <mergeCell ref="J91:K91"/>
    <mergeCell ref="J79:K79"/>
    <mergeCell ref="E80:F80"/>
    <mergeCell ref="H80:I80"/>
    <mergeCell ref="J80:K80"/>
    <mergeCell ref="A81:N81"/>
    <mergeCell ref="A82:A86"/>
    <mergeCell ref="B82:B86"/>
    <mergeCell ref="E82:F82"/>
    <mergeCell ref="H82:I82"/>
    <mergeCell ref="J82:K82"/>
    <mergeCell ref="N82:N86"/>
    <mergeCell ref="E83:F83"/>
    <mergeCell ref="H83:I83"/>
    <mergeCell ref="J83:K83"/>
    <mergeCell ref="E84:F84"/>
    <mergeCell ref="H84:I84"/>
    <mergeCell ref="J84:K84"/>
    <mergeCell ref="E85:F85"/>
    <mergeCell ref="H85:I85"/>
    <mergeCell ref="J85:K85"/>
    <mergeCell ref="E86:F86"/>
    <mergeCell ref="H86:I86"/>
    <mergeCell ref="J86:K86"/>
    <mergeCell ref="A71:A74"/>
    <mergeCell ref="B71:B74"/>
    <mergeCell ref="E71:F71"/>
    <mergeCell ref="H71:I71"/>
    <mergeCell ref="J71:K71"/>
    <mergeCell ref="N71:N74"/>
    <mergeCell ref="E72:F72"/>
    <mergeCell ref="H72:I72"/>
    <mergeCell ref="J72:K72"/>
    <mergeCell ref="E73:F73"/>
    <mergeCell ref="H73:I73"/>
    <mergeCell ref="J73:K73"/>
    <mergeCell ref="E74:F74"/>
    <mergeCell ref="H74:I74"/>
    <mergeCell ref="J74:K74"/>
    <mergeCell ref="A75:A79"/>
    <mergeCell ref="B75:B79"/>
    <mergeCell ref="E75:F75"/>
    <mergeCell ref="H75:I75"/>
    <mergeCell ref="J75:K75"/>
    <mergeCell ref="N75:N79"/>
    <mergeCell ref="E76:F76"/>
    <mergeCell ref="H76:I76"/>
    <mergeCell ref="J76:K76"/>
    <mergeCell ref="E77:F77"/>
    <mergeCell ref="H77:I77"/>
    <mergeCell ref="J77:K77"/>
    <mergeCell ref="E78:F78"/>
    <mergeCell ref="H78:I78"/>
    <mergeCell ref="J78:K78"/>
    <mergeCell ref="E79:F79"/>
    <mergeCell ref="H79:I79"/>
    <mergeCell ref="A66:A70"/>
    <mergeCell ref="B66:B70"/>
    <mergeCell ref="E66:F66"/>
    <mergeCell ref="H66:I66"/>
    <mergeCell ref="J66:K66"/>
    <mergeCell ref="N66:N70"/>
    <mergeCell ref="E67:F67"/>
    <mergeCell ref="H67:I67"/>
    <mergeCell ref="J67:K67"/>
    <mergeCell ref="E68:F68"/>
    <mergeCell ref="H68:I68"/>
    <mergeCell ref="J68:K68"/>
    <mergeCell ref="E69:F69"/>
    <mergeCell ref="H69:I69"/>
    <mergeCell ref="J69:K69"/>
    <mergeCell ref="E70:F70"/>
    <mergeCell ref="H70:I70"/>
    <mergeCell ref="J70:K70"/>
    <mergeCell ref="A61:A65"/>
    <mergeCell ref="B61:B65"/>
    <mergeCell ref="E61:F61"/>
    <mergeCell ref="H61:I61"/>
    <mergeCell ref="J61:K61"/>
    <mergeCell ref="N61:N65"/>
    <mergeCell ref="E62:F62"/>
    <mergeCell ref="H62:I62"/>
    <mergeCell ref="J62:K62"/>
    <mergeCell ref="E63:F63"/>
    <mergeCell ref="H63:I63"/>
    <mergeCell ref="J63:K63"/>
    <mergeCell ref="E64:F64"/>
    <mergeCell ref="H64:I64"/>
    <mergeCell ref="J64:K64"/>
    <mergeCell ref="E65:F65"/>
    <mergeCell ref="H65:I65"/>
    <mergeCell ref="J65:K65"/>
    <mergeCell ref="A56:A59"/>
    <mergeCell ref="B56:B59"/>
    <mergeCell ref="E56:F56"/>
    <mergeCell ref="H56:I56"/>
    <mergeCell ref="J56:K56"/>
    <mergeCell ref="N56:N59"/>
    <mergeCell ref="E57:F57"/>
    <mergeCell ref="H57:I57"/>
    <mergeCell ref="J57:K57"/>
    <mergeCell ref="E58:F58"/>
    <mergeCell ref="H58:I58"/>
    <mergeCell ref="J58:K58"/>
    <mergeCell ref="E59:F59"/>
    <mergeCell ref="H59:I59"/>
    <mergeCell ref="J59:K59"/>
    <mergeCell ref="E60:F60"/>
    <mergeCell ref="H60:I60"/>
    <mergeCell ref="J60:K60"/>
    <mergeCell ref="A51:A55"/>
    <mergeCell ref="B51:B55"/>
    <mergeCell ref="E51:F51"/>
    <mergeCell ref="H51:I51"/>
    <mergeCell ref="J51:K51"/>
    <mergeCell ref="N51:N55"/>
    <mergeCell ref="E52:F52"/>
    <mergeCell ref="H52:I52"/>
    <mergeCell ref="J52:K52"/>
    <mergeCell ref="E53:F53"/>
    <mergeCell ref="H53:I53"/>
    <mergeCell ref="J53:K53"/>
    <mergeCell ref="E54:F54"/>
    <mergeCell ref="H54:I54"/>
    <mergeCell ref="J54:K54"/>
    <mergeCell ref="E55:F55"/>
    <mergeCell ref="H55:I55"/>
    <mergeCell ref="J55:K55"/>
    <mergeCell ref="A46:A50"/>
    <mergeCell ref="B46:B50"/>
    <mergeCell ref="E46:F46"/>
    <mergeCell ref="H46:I46"/>
    <mergeCell ref="J46:K46"/>
    <mergeCell ref="N46:N50"/>
    <mergeCell ref="E47:F47"/>
    <mergeCell ref="H47:I47"/>
    <mergeCell ref="J47:K47"/>
    <mergeCell ref="E48:F48"/>
    <mergeCell ref="H48:I48"/>
    <mergeCell ref="J48:K48"/>
    <mergeCell ref="E49:F49"/>
    <mergeCell ref="H49:I49"/>
    <mergeCell ref="J49:K49"/>
    <mergeCell ref="E50:F50"/>
    <mergeCell ref="H50:I50"/>
    <mergeCell ref="J50:K50"/>
    <mergeCell ref="E41:F41"/>
    <mergeCell ref="H41:I41"/>
    <mergeCell ref="J41:K41"/>
    <mergeCell ref="A42:A45"/>
    <mergeCell ref="B42:B45"/>
    <mergeCell ref="E42:F42"/>
    <mergeCell ref="H42:I42"/>
    <mergeCell ref="J42:K42"/>
    <mergeCell ref="E43:F43"/>
    <mergeCell ref="H43:I43"/>
    <mergeCell ref="J43:K43"/>
    <mergeCell ref="E44:F44"/>
    <mergeCell ref="H44:I44"/>
    <mergeCell ref="J44:K44"/>
    <mergeCell ref="E45:F45"/>
    <mergeCell ref="H45:I45"/>
    <mergeCell ref="J45:K45"/>
    <mergeCell ref="A36:A40"/>
    <mergeCell ref="B36:B40"/>
    <mergeCell ref="E36:F36"/>
    <mergeCell ref="H36:I36"/>
    <mergeCell ref="J36:K36"/>
    <mergeCell ref="N36:N40"/>
    <mergeCell ref="E37:F37"/>
    <mergeCell ref="H37:I37"/>
    <mergeCell ref="J37:K37"/>
    <mergeCell ref="E38:F38"/>
    <mergeCell ref="H38:I38"/>
    <mergeCell ref="J38:K38"/>
    <mergeCell ref="E39:F39"/>
    <mergeCell ref="H39:I39"/>
    <mergeCell ref="J39:K39"/>
    <mergeCell ref="E40:F40"/>
    <mergeCell ref="H40:I40"/>
    <mergeCell ref="J40:K40"/>
    <mergeCell ref="A31:A35"/>
    <mergeCell ref="B31:B35"/>
    <mergeCell ref="E31:F31"/>
    <mergeCell ref="H31:I31"/>
    <mergeCell ref="J31:K31"/>
    <mergeCell ref="N31:N35"/>
    <mergeCell ref="E32:F32"/>
    <mergeCell ref="H32:I32"/>
    <mergeCell ref="J32:K32"/>
    <mergeCell ref="E33:F33"/>
    <mergeCell ref="H33:I33"/>
    <mergeCell ref="J33:K33"/>
    <mergeCell ref="E34:F34"/>
    <mergeCell ref="H34:I34"/>
    <mergeCell ref="J34:K34"/>
    <mergeCell ref="E35:F35"/>
    <mergeCell ref="H35:I35"/>
    <mergeCell ref="J35:K35"/>
    <mergeCell ref="A26:A30"/>
    <mergeCell ref="B26:B30"/>
    <mergeCell ref="E26:F26"/>
    <mergeCell ref="H26:I26"/>
    <mergeCell ref="J26:K26"/>
    <mergeCell ref="N26:N30"/>
    <mergeCell ref="E27:F27"/>
    <mergeCell ref="H27:I27"/>
    <mergeCell ref="J27:K27"/>
    <mergeCell ref="E28:F28"/>
    <mergeCell ref="H28:I28"/>
    <mergeCell ref="J28:K28"/>
    <mergeCell ref="E29:F29"/>
    <mergeCell ref="H29:I29"/>
    <mergeCell ref="J29:K29"/>
    <mergeCell ref="E30:F30"/>
    <mergeCell ref="H30:I30"/>
    <mergeCell ref="J30:K30"/>
    <mergeCell ref="A21:A25"/>
    <mergeCell ref="B21:B25"/>
    <mergeCell ref="E21:F21"/>
    <mergeCell ref="H21:I21"/>
    <mergeCell ref="J21:K21"/>
    <mergeCell ref="N21:N25"/>
    <mergeCell ref="E22:F22"/>
    <mergeCell ref="H22:I22"/>
    <mergeCell ref="J22:K22"/>
    <mergeCell ref="E23:F23"/>
    <mergeCell ref="H23:I23"/>
    <mergeCell ref="J23:K23"/>
    <mergeCell ref="E24:F24"/>
    <mergeCell ref="H24:I24"/>
    <mergeCell ref="J24:K24"/>
    <mergeCell ref="E25:F25"/>
    <mergeCell ref="H25:I25"/>
    <mergeCell ref="J25:K25"/>
    <mergeCell ref="A1:O1"/>
    <mergeCell ref="A2:O2"/>
    <mergeCell ref="D3:L3"/>
    <mergeCell ref="E4:F4"/>
    <mergeCell ref="H4:I4"/>
    <mergeCell ref="J4:K4"/>
    <mergeCell ref="E5:F5"/>
    <mergeCell ref="H5:I5"/>
    <mergeCell ref="J5:K5"/>
    <mergeCell ref="E14:F14"/>
    <mergeCell ref="H14:I14"/>
    <mergeCell ref="J14:K14"/>
    <mergeCell ref="A15:N15"/>
    <mergeCell ref="A16:A20"/>
    <mergeCell ref="B16:B20"/>
    <mergeCell ref="E16:F16"/>
    <mergeCell ref="H16:I16"/>
    <mergeCell ref="J16:K16"/>
    <mergeCell ref="N16:N20"/>
    <mergeCell ref="E17:F17"/>
    <mergeCell ref="H17:I17"/>
    <mergeCell ref="J17:K17"/>
    <mergeCell ref="E18:F18"/>
    <mergeCell ref="H18:I18"/>
    <mergeCell ref="J18:K18"/>
    <mergeCell ref="E19:F19"/>
    <mergeCell ref="H19:I19"/>
    <mergeCell ref="J19:K19"/>
    <mergeCell ref="E20:F20"/>
    <mergeCell ref="H20:I20"/>
    <mergeCell ref="J20:K20"/>
    <mergeCell ref="A8:A13"/>
  </mergeCells>
  <pageMargins left="0.70866141732283472" right="0.70866141732283472" top="0.74803149606299213" bottom="0.74803149606299213" header="0.31496062992125984" footer="0.31496062992125984"/>
  <pageSetup paperSize="9" scale="70" fitToHeight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ГоленеваПВ</cp:lastModifiedBy>
  <cp:lastPrinted>2023-11-02T06:59:49Z</cp:lastPrinted>
  <dcterms:created xsi:type="dcterms:W3CDTF">2020-09-28T08:22:00Z</dcterms:created>
  <dcterms:modified xsi:type="dcterms:W3CDTF">2023-11-10T08:09:04Z</dcterms:modified>
</cp:coreProperties>
</file>