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121" sheetId="6"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 i="13"/>
  <c r="I12" l="1"/>
  <c r="K6" l="1"/>
  <c r="F85" i="6" l="1"/>
  <c r="F49" l="1"/>
  <c r="K11" i="13" l="1"/>
  <c r="K10"/>
  <c r="K9"/>
  <c r="K8"/>
  <c r="K7"/>
  <c r="L10" l="1"/>
  <c r="L9"/>
  <c r="L8"/>
  <c r="L7"/>
  <c r="L6"/>
  <c r="F77" i="6" s="1"/>
  <c r="F86" s="1"/>
  <c r="F87" s="1"/>
  <c r="L12" i="13" l="1"/>
  <c r="E8" l="1"/>
  <c r="E10"/>
  <c r="E9"/>
  <c r="F60" i="6" l="1"/>
  <c r="F55"/>
  <c r="F48"/>
  <c r="F61"/>
  <c r="F39"/>
  <c r="F67" s="1"/>
  <c r="F27"/>
  <c r="F37" s="1"/>
  <c r="F9"/>
  <c r="F7" s="1"/>
  <c r="E11" i="13" l="1"/>
  <c r="F58" i="6"/>
  <c r="F44"/>
  <c r="F65"/>
  <c r="F36"/>
  <c r="F66" s="1"/>
  <c r="F23"/>
  <c r="F19"/>
  <c r="F24" s="1"/>
  <c r="E39" i="5"/>
  <c r="F43" i="6" l="1"/>
  <c r="F68" s="1"/>
  <c r="F63" s="1"/>
  <c r="F22"/>
  <c r="E37" i="5"/>
  <c r="E46"/>
  <c r="E48"/>
  <c r="E47" s="1"/>
  <c r="E65"/>
  <c r="E59"/>
  <c r="E58"/>
  <c r="E53"/>
  <c r="E25"/>
  <c r="E35" s="1"/>
  <c r="E7"/>
  <c r="F70" i="6" l="1"/>
  <c r="F75" s="1"/>
  <c r="F74" s="1"/>
  <c r="E42" i="5"/>
  <c r="E56"/>
  <c r="E63"/>
  <c r="E34"/>
  <c r="E64" s="1"/>
  <c r="E5"/>
  <c r="E17" s="1"/>
  <c r="F93" i="6" l="1"/>
  <c r="E7" i="13"/>
  <c r="E41" i="5"/>
  <c r="E66" s="1"/>
  <c r="E61" s="1"/>
  <c r="E22"/>
  <c r="E21"/>
  <c r="E6" i="13" l="1"/>
  <c r="E12" s="1"/>
  <c r="E20" i="5"/>
  <c r="E68" s="1"/>
  <c r="E73" s="1"/>
  <c r="E72" s="1"/>
  <c r="E91" l="1"/>
</calcChain>
</file>

<file path=xl/sharedStrings.xml><?xml version="1.0" encoding="utf-8"?>
<sst xmlns="http://schemas.openxmlformats.org/spreadsheetml/2006/main" count="827" uniqueCount="364">
  <si>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</si>
  <si>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</si>
  <si>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</si>
  <si>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</si>
  <si>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</si>
  <si>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</si>
  <si>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</si>
  <si>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</si>
  <si>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</si>
  <si>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</si>
  <si>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</si>
  <si>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</si>
  <si>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</si>
  <si>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</si>
  <si>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</si>
  <si>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</si>
  <si>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</si>
  <si>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</si>
  <si>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</si>
  <si>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</si>
  <si>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</si>
  <si>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</si>
  <si>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</si>
  <si>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</si>
  <si>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</si>
  <si>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</si>
  <si>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</si>
  <si>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</si>
  <si>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</si>
  <si>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</si>
  <si>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</si>
  <si>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</si>
  <si>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</si>
  <si>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</si>
  <si>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</si>
  <si>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</si>
  <si>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</si>
  <si>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</si>
  <si>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</si>
  <si>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</si>
  <si>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</si>
  <si>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</si>
  <si>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</si>
  <si>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</si>
  <si>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</si>
  <si>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</si>
  <si>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</si>
  <si>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</si>
  <si>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</si>
  <si>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</si>
  <si>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</si>
  <si>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</si>
  <si>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</si>
  <si>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</si>
  <si>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</si>
  <si>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</si>
  <si>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</si>
  <si>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</si>
  <si>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</si>
  <si>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</si>
  <si>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</si>
  <si>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</si>
  <si>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</si>
  <si>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</si>
  <si>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</si>
  <si>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</si>
  <si>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</si>
  <si>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</si>
  <si>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</si>
  <si>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</si>
  <si>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</si>
  <si>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</si>
  <si>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</si>
  <si>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</si>
  <si>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</si>
  <si>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</si>
  <si>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</si>
  <si>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</si>
  <si>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</si>
  <si>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</si>
  <si>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</si>
  <si>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</si>
  <si>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</si>
  <si>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</si>
  <si>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</si>
  <si>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</si>
  <si>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</si>
  <si>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</si>
  <si>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</si>
  <si>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</si>
  <si>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</si>
  <si>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</si>
  <si>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</si>
  <si>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</si>
  <si>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</si>
  <si>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</si>
  <si>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</si>
  <si>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</si>
  <si>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</si>
  <si>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</si>
  <si>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</si>
  <si>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</si>
  <si>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</si>
  <si>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</si>
  <si>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</si>
  <si>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</si>
  <si>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</si>
  <si>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</si>
  <si>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</si>
  <si>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</si>
  <si>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</si>
  <si>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</si>
  <si>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</si>
  <si>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</si>
  <si>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</si>
  <si>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</si>
  <si>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</si>
  <si>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</si>
  <si>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</si>
  <si>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</si>
  <si>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</si>
  <si>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</si>
  <si>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</si>
  <si>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</si>
  <si>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</si>
  <si>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</si>
  <si>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</si>
  <si>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</si>
  <si>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</si>
  <si>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</si>
  <si>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</si>
  <si>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</si>
  <si>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</si>
  <si>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</si>
  <si>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</si>
  <si>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</si>
  <si>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</si>
  <si>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</si>
  <si>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</si>
  <si>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</si>
  <si>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</si>
  <si>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</si>
  <si>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</si>
  <si>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</si>
  <si>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</si>
  <si>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</si>
  <si>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</si>
  <si>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</si>
  <si>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</si>
  <si>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</si>
  <si>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</si>
  <si>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</si>
  <si>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</si>
  <si>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</si>
  <si>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</si>
  <si>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</si>
  <si>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</si>
  <si>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</si>
  <si>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</si>
  <si>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</si>
  <si>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</si>
  <si>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</si>
  <si>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</si>
  <si>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</si>
  <si>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</si>
  <si>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</si>
  <si>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</si>
  <si>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</si>
  <si>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</si>
  <si>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</si>
  <si>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</si>
  <si>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</si>
  <si>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</si>
  <si>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</si>
  <si>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</si>
  <si>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</si>
  <si>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</si>
  <si>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</si>
  <si>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</si>
  <si>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</si>
  <si>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</si>
  <si>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</si>
  <si>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</si>
  <si>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</si>
  <si>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</si>
  <si>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</si>
  <si>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</si>
  <si>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</si>
  <si>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</si>
  <si>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</si>
  <si>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</si>
  <si>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</si>
  <si>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</si>
  <si>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</si>
  <si>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</si>
  <si>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</si>
  <si>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</si>
  <si>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</si>
  <si>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</si>
  <si>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</si>
  <si>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</si>
  <si>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</si>
  <si>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</si>
  <si>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</si>
  <si>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</si>
  <si>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</si>
  <si>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</si>
  <si>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</si>
  <si>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</si>
  <si>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</si>
  <si>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</si>
  <si>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</si>
  <si>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</si>
  <si>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</si>
  <si>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</si>
  <si>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</si>
  <si>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</si>
  <si>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</si>
  <si>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</si>
  <si>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</si>
  <si>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</si>
  <si>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</si>
  <si>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</si>
  <si>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</si>
  <si>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</si>
  <si>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</si>
  <si>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</si>
  <si>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</si>
  <si>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</si>
  <si>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</si>
  <si>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</si>
  <si>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</si>
  <si>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</si>
  <si>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</si>
  <si>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</si>
  <si>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</si>
  <si>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</si>
  <si>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</si>
  <si>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</si>
  <si>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</si>
  <si>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</si>
  <si>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</si>
  <si>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</si>
  <si>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</si>
  <si>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</si>
  <si>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</si>
  <si>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</si>
  <si>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</si>
  <si>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</si>
  <si>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</si>
  <si>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</si>
  <si>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</si>
  <si>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</si>
  <si>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</si>
  <si>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</si>
  <si>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</si>
  <si>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</si>
  <si>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</si>
  <si>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</si>
  <si>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</si>
  <si>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</si>
  <si>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</si>
  <si>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</si>
  <si>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</si>
  <si>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</si>
  <si>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</si>
  <si>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</si>
  <si>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</si>
  <si>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</si>
  <si>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</si>
  <si>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</si>
  <si>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</si>
  <si>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</si>
  <si>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</si>
  <si>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</si>
  <si>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</si>
  <si>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</si>
  <si>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</si>
  <si>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</si>
  <si>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</si>
  <si>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</si>
  <si>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</si>
  <si>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</si>
  <si>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</si>
  <si>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</si>
  <si>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</si>
  <si>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</si>
  <si>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</si>
  <si>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</si>
  <si>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</si>
  <si>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</si>
  <si>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</si>
  <si>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</si>
  <si>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</si>
  <si>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</si>
  <si>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</si>
  <si>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</si>
  <si>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</si>
  <si>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</si>
  <si>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</si>
  <si>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</si>
  <si>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</si>
  <si>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</si>
  <si>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</si>
  <si>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</si>
  <si>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</si>
  <si>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</si>
  <si>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</si>
  <si>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</si>
  <si>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</si>
  <si>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t>Маршрут № 121 Яренск-Запань-Яреньга</t>
  </si>
  <si>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</si>
  <si>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</si>
  <si>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</si>
  <si>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</si>
  <si>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t>Коэффициент, учитывающий дифференциацию в оплате труда ремонтных рабочих в зависимости от вида маршрута</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</si>
  <si>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</si>
  <si>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</si>
  <si>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</si>
  <si>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</si>
  <si>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</si>
  <si>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</si>
  <si>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</si>
  <si>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</si>
  <si>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</si>
  <si>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</si>
  <si>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</si>
  <si>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</si>
  <si>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</si>
  <si>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</si>
  <si>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</si>
  <si>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</si>
  <si>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</si>
  <si>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</si>
  <si>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</si>
  <si>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</si>
  <si>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</si>
  <si>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</si>
  <si>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</si>
  <si>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</si>
  <si>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</si>
  <si>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</si>
  <si>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xml:space="preserve"> для автобусов среднего класса - не менее 9,3, для автобусов большого класса - не менее 13,3, для автобусов особо большого класса - не менее 19,1</t>
    </r>
  </si>
  <si>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t>
    </r>
    <r>
      <rPr>
        <sz val="11"/>
        <color theme="1"/>
        <rFont val="Times New Roman"/>
        <family val="1"/>
        <charset val="204"/>
      </rPr>
      <t xml:space="preserve">ее </t>
    </r>
    <r>
      <rPr>
        <b/>
        <sz val="11"/>
        <color theme="1"/>
        <rFont val="Times New Roman"/>
        <family val="1"/>
        <charset val="204"/>
      </rPr>
      <t>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</si>
  <si>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</si>
  <si>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</si>
  <si>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</si>
  <si>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</si>
  <si>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</si>
  <si>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 xml:space="preserve">применяется в соотвествии с Приложением №1 к Порядку определения начальной( максимальной )цены контракта </t>
  </si>
  <si>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t>
    </r>
    <r>
      <rPr>
        <sz val="11"/>
        <color theme="1"/>
        <rFont val="Times New Roman"/>
        <family val="1"/>
        <charset val="204"/>
      </rPr>
      <t xml:space="preserve"> 17,0 (бензин АИ-92); - </t>
    </r>
    <r>
      <rPr>
        <b/>
        <sz val="11"/>
        <color theme="1"/>
        <rFont val="Times New Roman"/>
        <family val="1"/>
        <charset val="204"/>
      </rPr>
      <t>14,2  (дизельное топливо, не более 22 мест)</t>
    </r>
    <r>
      <rPr>
        <sz val="11"/>
        <color theme="1"/>
        <rFont val="Times New Roman"/>
        <family val="1"/>
        <charset val="204"/>
      </rPr>
      <t>,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 Таблица 2 Порядка</t>
    </r>
  </si>
  <si>
    <t>определено в пункте 4 расходы на топливо на 1 км пробега</t>
  </si>
  <si>
    <t xml:space="preserve">принимается в соответствии с таблицей 3 Порядка
</t>
  </si>
  <si>
    <t>принимается в соответствии с таблицей 1 Порядка</t>
  </si>
  <si>
    <t>из таблицы 4 порядка</t>
  </si>
  <si>
    <t xml:space="preserve">применяется в соотвествии с Порядком </t>
  </si>
  <si>
    <t xml:space="preserve">цена за 1 л. дизельного топлива </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</si>
  <si>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</si>
  <si>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</si>
  <si>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</si>
  <si>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1 месяц</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</si>
  <si>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</si>
  <si>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10.03.2023г.</t>
  </si>
  <si>
    <t>Приложение № 2.1 
к распоряжению Администрации 
МО «Ленский муниципальный район» 
от 14 марта 2023 года № 45</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</si>
</sst>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s>
  <cellStyleXfs count="3">
    <xf numFmtId="0" fontId="0" fillId="0" borderId="0"/>
    <xf numFmtId="0" fontId="1" fillId="0" borderId="0"/>
    <xf numFmtId="43" fontId="18" fillId="0" borderId="0" applyFont="0" applyFill="0" applyBorder="0" applyAlignment="0" applyProtection="0"/>
  </cellStyleXfs>
  <cellXfs count="180">
    <xf numFmtId="0" fontId="0" fillId="0" borderId="0" xfId="0"/>
    <xf numFmtId="0" fontId="1" fillId="0" borderId="0" xfId="1"/>
    <xf numFmtId="0" fontId="2" fillId="0" borderId="1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 fillId="0" borderId="2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vertical="center" wrapText="1"/>
    </xf>
    <xf numFmtId="0" fontId="4" fillId="0" borderId="1" xfId="0" applyFont="1" applyBorder="1" applyAlignment="1">
      <alignment horizontal="center" vertical="center" wrapText="1"/>
    </xf>
    <xf numFmtId="3" fontId="2" fillId="0" borderId="1" xfId="1" applyNumberFormat="1" applyFont="1" applyFill="1" applyBorder="1" applyAlignment="1">
      <alignment horizontal="center" vertical="center" wrapText="1"/>
    </xf>
    <xf numFmtId="0" fontId="2" fillId="3" borderId="20" xfId="1" applyFont="1" applyFill="1" applyBorder="1" applyAlignment="1">
      <alignment horizontal="center" vertical="center"/>
    </xf>
    <xf numFmtId="0" fontId="2"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 fillId="0" borderId="1" xfId="1" applyFont="1" applyFill="1" applyBorder="1" applyAlignment="1">
      <alignment horizontal="center"/>
    </xf>
    <xf numFmtId="0" fontId="2" fillId="0" borderId="0" xfId="0" applyFont="1" applyFill="1"/>
    <xf numFmtId="0" fontId="2" fillId="0" borderId="0" xfId="1" applyFont="1" applyFill="1"/>
    <xf numFmtId="0" fontId="2" fillId="0" borderId="17" xfId="1" applyFont="1" applyFill="1" applyBorder="1" applyAlignment="1">
      <alignment horizontal="center" vertical="center"/>
    </xf>
    <xf numFmtId="0" fontId="2" fillId="0" borderId="4" xfId="1" applyFont="1" applyFill="1" applyBorder="1" applyAlignment="1">
      <alignment horizontal="center" vertical="center"/>
    </xf>
    <xf numFmtId="0" fontId="2" fillId="0" borderId="5" xfId="1" applyFont="1" applyFill="1" applyBorder="1" applyAlignment="1">
      <alignment horizontal="left" vertical="center" wrapText="1"/>
    </xf>
    <xf numFmtId="0" fontId="4" fillId="0" borderId="5"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xf>
    <xf numFmtId="0" fontId="8" fillId="0"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0" borderId="12" xfId="1" applyFont="1" applyFill="1" applyBorder="1" applyAlignment="1">
      <alignment horizontal="center" vertical="center" wrapText="1"/>
    </xf>
    <xf numFmtId="16" fontId="2" fillId="0" borderId="11" xfId="1" applyNumberFormat="1" applyFont="1" applyFill="1" applyBorder="1" applyAlignment="1">
      <alignment horizontal="center" vertical="center"/>
    </xf>
    <xf numFmtId="14" fontId="2" fillId="0" borderId="11" xfId="1" applyNumberFormat="1" applyFont="1" applyFill="1" applyBorder="1" applyAlignment="1">
      <alignment horizontal="center" vertical="center"/>
    </xf>
    <xf numFmtId="4" fontId="14" fillId="0" borderId="1" xfId="1" applyNumberFormat="1" applyFont="1" applyFill="1" applyBorder="1" applyAlignment="1">
      <alignment horizontal="center" vertical="center" wrapText="1"/>
    </xf>
    <xf numFmtId="0" fontId="2" fillId="0" borderId="1" xfId="1" applyFont="1" applyFill="1" applyBorder="1" applyAlignment="1">
      <alignment horizontal="left" wrapText="1"/>
    </xf>
    <xf numFmtId="0" fontId="9" fillId="0" borderId="1" xfId="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0" fontId="2" fillId="0" borderId="1" xfId="1" applyFont="1" applyFill="1" applyBorder="1" applyAlignment="1">
      <alignment horizontal="left" vertical="top" wrapText="1"/>
    </xf>
    <xf numFmtId="0" fontId="2" fillId="0" borderId="7" xfId="1" applyFont="1" applyFill="1" applyBorder="1" applyAlignment="1">
      <alignment horizontal="center" vertical="center"/>
    </xf>
    <xf numFmtId="0" fontId="2" fillId="0" borderId="8" xfId="1" applyFont="1" applyFill="1" applyBorder="1" applyAlignment="1">
      <alignment horizontal="left" vertical="center" wrapText="1"/>
    </xf>
    <xf numFmtId="0" fontId="4" fillId="0" borderId="8" xfId="1" applyFont="1" applyFill="1" applyBorder="1" applyAlignment="1">
      <alignment horizontal="center" vertical="center" wrapText="1"/>
    </xf>
    <xf numFmtId="3" fontId="2" fillId="0" borderId="8" xfId="1" applyNumberFormat="1" applyFont="1" applyFill="1" applyBorder="1" applyAlignment="1">
      <alignment horizontal="center" vertical="center" wrapText="1"/>
    </xf>
    <xf numFmtId="0" fontId="6" fillId="0" borderId="9" xfId="1" applyFont="1" applyFill="1" applyBorder="1" applyAlignment="1">
      <alignment horizontal="center" vertical="center" wrapText="1"/>
    </xf>
    <xf numFmtId="0" fontId="2" fillId="0" borderId="22" xfId="1" applyFont="1" applyFill="1" applyBorder="1" applyAlignment="1">
      <alignment horizontal="center" vertical="center"/>
    </xf>
    <xf numFmtId="0" fontId="2" fillId="0" borderId="5" xfId="1" applyFont="1" applyFill="1" applyBorder="1" applyAlignment="1">
      <alignment horizontal="left" vertical="top" wrapText="1"/>
    </xf>
    <xf numFmtId="49" fontId="2" fillId="0" borderId="11" xfId="1" applyNumberFormat="1" applyFont="1" applyFill="1" applyBorder="1" applyAlignment="1">
      <alignment horizontal="center" vertical="center"/>
    </xf>
    <xf numFmtId="0" fontId="2" fillId="0" borderId="33" xfId="1" applyFont="1" applyFill="1" applyBorder="1" applyAlignment="1">
      <alignment horizontal="center" vertical="center"/>
    </xf>
    <xf numFmtId="2" fontId="4"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8" fillId="0" borderId="8" xfId="1" applyFont="1" applyFill="1" applyBorder="1" applyAlignment="1">
      <alignment horizontal="center" vertical="center" wrapText="1"/>
    </xf>
    <xf numFmtId="165" fontId="2" fillId="0" borderId="8" xfId="1" applyNumberFormat="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xf>
    <xf numFmtId="0" fontId="2" fillId="0" borderId="3" xfId="1" applyFont="1" applyFill="1" applyBorder="1" applyAlignment="1">
      <alignment horizontal="left" vertical="center" wrapText="1"/>
    </xf>
    <xf numFmtId="0" fontId="4" fillId="0" borderId="3" xfId="1" applyFont="1" applyFill="1" applyBorder="1" applyAlignment="1">
      <alignment horizontal="center" vertical="center" wrapText="1"/>
    </xf>
    <xf numFmtId="0" fontId="8" fillId="0" borderId="3" xfId="1"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0" fontId="14" fillId="0" borderId="1" xfId="1" applyFont="1" applyFill="1" applyBorder="1" applyAlignment="1">
      <alignment horizontal="center" vertical="center"/>
    </xf>
    <xf numFmtId="2" fontId="4" fillId="0" borderId="1" xfId="1" applyNumberFormat="1" applyFont="1" applyFill="1" applyBorder="1" applyAlignment="1">
      <alignment horizontal="center" vertical="center" wrapText="1"/>
    </xf>
    <xf numFmtId="0" fontId="2" fillId="0" borderId="1" xfId="1" applyFont="1" applyFill="1" applyBorder="1" applyAlignment="1">
      <alignment horizontal="center" wrapText="1"/>
    </xf>
    <xf numFmtId="164" fontId="4" fillId="0" borderId="1"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2" fillId="0" borderId="26" xfId="1" applyFont="1" applyFill="1" applyBorder="1" applyAlignment="1">
      <alignment horizontal="left" vertical="center" wrapText="1"/>
    </xf>
    <xf numFmtId="0" fontId="2" fillId="0" borderId="1" xfId="1" applyFont="1" applyFill="1" applyBorder="1" applyAlignment="1">
      <alignment vertical="center"/>
    </xf>
    <xf numFmtId="0" fontId="2" fillId="0" borderId="1" xfId="1" applyFont="1" applyFill="1" applyBorder="1" applyAlignment="1">
      <alignment wrapText="1"/>
    </xf>
    <xf numFmtId="165" fontId="2" fillId="0" borderId="1" xfId="1" applyNumberFormat="1" applyFont="1" applyFill="1" applyBorder="1" applyAlignment="1">
      <alignment horizontal="center" vertical="center" wrapText="1"/>
    </xf>
    <xf numFmtId="0" fontId="2" fillId="0" borderId="26" xfId="1" applyFont="1" applyFill="1" applyBorder="1" applyAlignment="1">
      <alignment horizontal="center" vertical="center"/>
    </xf>
    <xf numFmtId="0" fontId="4"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10" fillId="0" borderId="1" xfId="1" applyFont="1" applyFill="1" applyBorder="1" applyAlignment="1">
      <alignment horizontal="center" vertical="center"/>
    </xf>
    <xf numFmtId="0" fontId="17" fillId="0" borderId="1" xfId="1" applyFont="1" applyFill="1" applyBorder="1" applyAlignment="1">
      <alignment horizontal="center" vertical="center"/>
    </xf>
    <xf numFmtId="164" fontId="2" fillId="0" borderId="3" xfId="1" applyNumberFormat="1" applyFont="1" applyFill="1" applyBorder="1" applyAlignment="1">
      <alignment horizontal="center" vertical="center" wrapText="1"/>
    </xf>
    <xf numFmtId="0" fontId="17" fillId="0" borderId="1" xfId="1" applyFont="1" applyFill="1" applyBorder="1" applyAlignment="1">
      <alignment horizontal="center"/>
    </xf>
    <xf numFmtId="164" fontId="2" fillId="0" borderId="1" xfId="1" applyNumberFormat="1" applyFont="1" applyFill="1" applyBorder="1" applyAlignment="1">
      <alignment horizontal="center" vertical="center"/>
    </xf>
    <xf numFmtId="0" fontId="8" fillId="0" borderId="1" xfId="1" applyFont="1" applyFill="1" applyBorder="1"/>
    <xf numFmtId="2" fontId="4" fillId="0" borderId="1" xfId="0" applyNumberFormat="1" applyFont="1" applyFill="1" applyBorder="1" applyAlignment="1">
      <alignment horizontal="center" vertical="center" wrapText="1"/>
    </xf>
    <xf numFmtId="16" fontId="2" fillId="0" borderId="1" xfId="1" applyNumberFormat="1" applyFont="1" applyFill="1" applyBorder="1" applyAlignment="1">
      <alignment horizontal="center" vertical="center"/>
    </xf>
    <xf numFmtId="166" fontId="14" fillId="0" borderId="1"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xf>
    <xf numFmtId="2" fontId="2"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4" fontId="14" fillId="2" borderId="1" xfId="1" applyNumberFormat="1" applyFont="1" applyFill="1" applyBorder="1" applyAlignment="1">
      <alignment horizontal="center" vertical="center" wrapText="1"/>
    </xf>
    <xf numFmtId="0" fontId="2" fillId="2" borderId="12" xfId="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0" fontId="1" fillId="0" borderId="0" xfId="1" applyFill="1"/>
    <xf numFmtId="0" fontId="1" fillId="0" borderId="0" xfId="1" applyFill="1" applyAlignment="1"/>
    <xf numFmtId="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wrapText="1"/>
    </xf>
    <xf numFmtId="0" fontId="2" fillId="0" borderId="0" xfId="1" applyFont="1" applyFill="1" applyAlignment="1"/>
    <xf numFmtId="0" fontId="2" fillId="0" borderId="0" xfId="1" applyFont="1" applyFill="1" applyAlignment="1">
      <alignment wrapText="1"/>
    </xf>
    <xf numFmtId="4" fontId="1"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2" fillId="2" borderId="1" xfId="1" applyNumberFormat="1" applyFont="1" applyFill="1" applyBorder="1" applyAlignment="1">
      <alignment horizontal="center" vertical="center" wrapText="1"/>
    </xf>
    <xf numFmtId="164" fontId="14" fillId="0" borderId="1" xfId="1" applyNumberFormat="1" applyFont="1" applyFill="1" applyBorder="1" applyAlignment="1">
      <alignment horizontal="center" vertical="center" wrapText="1"/>
    </xf>
    <xf numFmtId="166" fontId="2" fillId="0" borderId="0" xfId="1" applyNumberFormat="1" applyFont="1" applyFill="1" applyAlignment="1">
      <alignment horizontal="center" vertical="center"/>
    </xf>
    <xf numFmtId="4" fontId="14" fillId="2" borderId="1" xfId="1" applyNumberFormat="1" applyFont="1" applyFill="1" applyBorder="1" applyAlignment="1">
      <alignment horizontal="center" vertical="center"/>
    </xf>
    <xf numFmtId="2" fontId="14" fillId="2" borderId="1" xfId="1" applyNumberFormat="1" applyFont="1" applyFill="1" applyBorder="1" applyAlignment="1">
      <alignment horizontal="center" vertical="center"/>
    </xf>
    <xf numFmtId="0" fontId="2" fillId="0" borderId="1" xfId="1" applyFont="1" applyFill="1" applyBorder="1" applyAlignment="1">
      <alignment vertical="center" wrapText="1"/>
    </xf>
    <xf numFmtId="2" fontId="14" fillId="0" borderId="1" xfId="1" applyNumberFormat="1" applyFont="1" applyFill="1" applyBorder="1" applyAlignment="1">
      <alignment horizontal="center" vertical="center" wrapText="1"/>
    </xf>
    <xf numFmtId="1" fontId="14" fillId="2" borderId="1" xfId="1"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3" fontId="14"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2" fontId="4" fillId="2" borderId="5" xfId="1" applyNumberFormat="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0" xfId="1" applyFont="1" applyFill="1" applyAlignment="1">
      <alignment wrapText="1"/>
    </xf>
    <xf numFmtId="0" fontId="12" fillId="0" borderId="0" xfId="1" applyFont="1" applyAlignment="1">
      <alignment horizontal="center"/>
    </xf>
    <xf numFmtId="0" fontId="2" fillId="2" borderId="1"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19" xfId="0"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2" fillId="0" borderId="0" xfId="0" applyFont="1"/>
    <xf numFmtId="1" fontId="7" fillId="2" borderId="1" xfId="1" applyNumberFormat="1" applyFont="1" applyFill="1" applyBorder="1" applyAlignment="1">
      <alignment horizontal="center" vertical="center" wrapText="1"/>
    </xf>
    <xf numFmtId="0" fontId="19" fillId="0" borderId="1" xfId="0" applyFont="1" applyBorder="1"/>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wrapText="1"/>
    </xf>
    <xf numFmtId="10" fontId="2" fillId="0" borderId="0" xfId="0" applyNumberFormat="1" applyFont="1"/>
    <xf numFmtId="43" fontId="2" fillId="0" borderId="0" xfId="2" applyFont="1"/>
    <xf numFmtId="3" fontId="21" fillId="0" borderId="1" xfId="0" applyNumberFormat="1" applyFont="1" applyBorder="1" applyAlignment="1">
      <alignment horizontal="center" vertical="center" wrapText="1"/>
    </xf>
    <xf numFmtId="0" fontId="21" fillId="0" borderId="1" xfId="0" applyFont="1" applyBorder="1" applyAlignment="1">
      <alignment horizontal="center"/>
    </xf>
    <xf numFmtId="0" fontId="22" fillId="0" borderId="1" xfId="0" applyFont="1" applyBorder="1"/>
    <xf numFmtId="4" fontId="22" fillId="0" borderId="1" xfId="0" applyNumberFormat="1" applyFont="1" applyBorder="1"/>
    <xf numFmtId="0" fontId="21" fillId="0" borderId="1" xfId="0" applyFont="1" applyBorder="1"/>
    <xf numFmtId="4" fontId="22" fillId="0" borderId="1" xfId="0" applyNumberFormat="1" applyFont="1" applyBorder="1" applyAlignment="1">
      <alignment horizontal="center" vertical="center"/>
    </xf>
    <xf numFmtId="4" fontId="21" fillId="0"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0" fontId="23" fillId="0" borderId="1" xfId="0" applyFont="1" applyBorder="1"/>
    <xf numFmtId="4" fontId="7" fillId="2" borderId="1" xfId="1"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25" fillId="0" borderId="0" xfId="0" applyFont="1" applyAlignment="1">
      <alignment wrapText="1"/>
    </xf>
    <xf numFmtId="0" fontId="11" fillId="0" borderId="24" xfId="1" applyFont="1" applyFill="1" applyBorder="1" applyAlignment="1">
      <alignment horizontal="center" vertical="center"/>
    </xf>
    <xf numFmtId="0" fontId="11" fillId="0" borderId="25" xfId="1" applyFont="1" applyFill="1" applyBorder="1" applyAlignment="1">
      <alignment horizontal="center" vertical="center"/>
    </xf>
    <xf numFmtId="0" fontId="11" fillId="0" borderId="2" xfId="1" applyFont="1" applyFill="1" applyBorder="1" applyAlignment="1">
      <alignment horizontal="center" vertical="center"/>
    </xf>
    <xf numFmtId="0" fontId="12" fillId="0" borderId="0" xfId="1" applyFont="1" applyFill="1" applyAlignment="1">
      <alignment horizontal="center"/>
    </xf>
    <xf numFmtId="0" fontId="11" fillId="0" borderId="32" xfId="1" applyFont="1" applyFill="1" applyBorder="1" applyAlignment="1">
      <alignment horizontal="center" vertical="center" wrapText="1"/>
    </xf>
    <xf numFmtId="0" fontId="11" fillId="0" borderId="27" xfId="1" applyFont="1" applyFill="1" applyBorder="1" applyAlignment="1">
      <alignment horizontal="center" vertical="center" wrapText="1"/>
    </xf>
    <xf numFmtId="0" fontId="11" fillId="0" borderId="30" xfId="1" applyFont="1" applyFill="1" applyBorder="1" applyAlignment="1">
      <alignment horizontal="center" vertical="center" wrapText="1"/>
    </xf>
    <xf numFmtId="0" fontId="12" fillId="0" borderId="0" xfId="1" applyFont="1" applyAlignment="1">
      <alignment horizontal="center"/>
    </xf>
    <xf numFmtId="0" fontId="11" fillId="0" borderId="18" xfId="1" applyFont="1" applyFill="1" applyBorder="1" applyAlignment="1">
      <alignment horizontal="center" vertical="center"/>
    </xf>
    <xf numFmtId="0" fontId="11" fillId="0" borderId="19" xfId="1" applyFont="1" applyFill="1" applyBorder="1" applyAlignment="1">
      <alignment horizontal="center" vertical="center"/>
    </xf>
    <xf numFmtId="0" fontId="11" fillId="0" borderId="31" xfId="1" applyFont="1" applyFill="1" applyBorder="1" applyAlignment="1">
      <alignment horizontal="center" vertical="center"/>
    </xf>
    <xf numFmtId="0" fontId="11" fillId="0" borderId="15" xfId="1" applyFont="1" applyFill="1" applyBorder="1" applyAlignment="1">
      <alignment horizontal="center" vertical="center"/>
    </xf>
    <xf numFmtId="0" fontId="11" fillId="0" borderId="16" xfId="1" applyFont="1" applyFill="1" applyBorder="1" applyAlignment="1">
      <alignment horizontal="center" vertical="center"/>
    </xf>
    <xf numFmtId="0" fontId="16" fillId="0" borderId="23" xfId="1" applyFont="1" applyFill="1" applyBorder="1" applyAlignment="1">
      <alignment horizontal="center" vertical="center" wrapText="1"/>
    </xf>
    <xf numFmtId="0" fontId="16" fillId="0" borderId="21"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5"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4" xfId="1" applyFont="1" applyFill="1" applyBorder="1" applyAlignment="1">
      <alignment horizontal="center" wrapText="1"/>
    </xf>
    <xf numFmtId="0" fontId="11" fillId="0" borderId="25" xfId="1" applyFont="1" applyFill="1" applyBorder="1" applyAlignment="1">
      <alignment horizont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4" fillId="0" borderId="0" xfId="0" applyFont="1" applyBorder="1" applyAlignment="1">
      <alignment horizontal="center" vertical="center"/>
    </xf>
    <xf numFmtId="0" fontId="20" fillId="0" borderId="3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 fillId="2" borderId="35" xfId="1" applyFont="1" applyFill="1" applyBorder="1" applyAlignment="1">
      <alignment horizontal="center" wrapText="1"/>
    </xf>
    <xf numFmtId="0" fontId="12" fillId="0" borderId="0" xfId="1" applyFont="1" applyAlignment="1">
      <alignment horizontal="center" wrapText="1"/>
    </xf>
    <xf numFmtId="0" fontId="2" fillId="0" borderId="1" xfId="0" applyFont="1" applyBorder="1" applyAlignment="1">
      <alignment horizontal="center" vertical="center" wrapText="1"/>
    </xf>
    <xf numFmtId="0" fontId="23" fillId="0" borderId="1" xfId="0" applyFont="1" applyBorder="1" applyAlignment="1">
      <alignment wrapText="1"/>
    </xf>
    <xf numFmtId="0" fontId="23" fillId="0" borderId="1" xfId="0" applyFont="1" applyBorder="1" applyAlignment="1"/>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325</v>
      </c>
      <c r="B1" s="170"/>
      <c r="C1" s="170"/>
      <c r="D1" s="170"/>
      <c r="E1" s="170"/>
      <c r="F1" s="170"/>
      <c r="G1" s="170"/>
      <c r="H1" s="170"/>
      <c r="I1" s="170"/>
      <c r="J1" s="170"/>
      <c r="K1" s="170"/>
      <c r="L1" s="170"/>
    </row>
    <row r="3" spans="1:13" ht="39" customHeight="1">
      <c r="A3" s="171" t="s">
        <v>316</v>
      </c>
      <c r="B3" s="171" t="s">
        <v>340</v>
      </c>
      <c r="C3" s="171" t="s">
        <v>317</v>
      </c>
      <c r="D3" s="171" t="s">
        <v>336</v>
      </c>
      <c r="E3" s="171" t="s">
        <v>332</v>
      </c>
      <c r="F3" s="171" t="s">
        <v>333</v>
      </c>
      <c r="G3" s="173" t="s">
        <v>334</v>
      </c>
      <c r="H3" s="171" t="s">
        <v>335</v>
      </c>
      <c r="I3" s="171" t="s">
        <v>360</v>
      </c>
      <c r="J3" s="171" t="s">
        <v>329</v>
      </c>
      <c r="K3" s="171" t="s">
        <v>345</v>
      </c>
      <c r="L3" s="171" t="s">
        <v>326</v>
      </c>
      <c r="M3" s="168" t="s">
        <v>358</v>
      </c>
    </row>
    <row r="4" spans="1:13">
      <c r="A4" s="172"/>
      <c r="B4" s="172"/>
      <c r="C4" s="172"/>
      <c r="D4" s="172"/>
      <c r="E4" s="172"/>
      <c r="F4" s="172"/>
      <c r="G4" s="174"/>
      <c r="H4" s="172"/>
      <c r="I4" s="172"/>
      <c r="J4" s="172"/>
      <c r="K4" s="172"/>
      <c r="L4" s="172"/>
      <c r="M4" s="169"/>
    </row>
    <row r="5" spans="1:13">
      <c r="A5" s="128">
        <v>1</v>
      </c>
      <c r="B5" s="128">
        <v>2</v>
      </c>
      <c r="C5" s="128">
        <v>3</v>
      </c>
      <c r="D5" s="128">
        <v>4</v>
      </c>
      <c r="E5" s="128">
        <v>5</v>
      </c>
      <c r="F5" s="128">
        <v>6</v>
      </c>
      <c r="G5" s="128">
        <v>7</v>
      </c>
      <c r="H5" s="128">
        <v>8</v>
      </c>
      <c r="I5" s="128">
        <v>9</v>
      </c>
      <c r="J5" s="128">
        <v>10</v>
      </c>
      <c r="K5" s="128">
        <v>11</v>
      </c>
      <c r="L5" s="128">
        <v>12</v>
      </c>
      <c r="M5" s="140">
        <v>13</v>
      </c>
    </row>
    <row r="6" spans="1:13" ht="25.5">
      <c r="A6" s="128">
        <v>1</v>
      </c>
      <c r="B6" s="128">
        <v>121</v>
      </c>
      <c r="C6" s="128" t="s">
        <v>318</v>
      </c>
      <c r="D6" s="128" t="s">
        <v>337</v>
      </c>
      <c r="E6" s="138">
        <f>'121'!F93</f>
        <v>69182.398617793559</v>
      </c>
      <c r="F6" s="129" t="s">
        <v>327</v>
      </c>
      <c r="G6" s="128">
        <v>14.2</v>
      </c>
      <c r="H6" s="128" t="s">
        <v>331</v>
      </c>
      <c r="I6" s="145">
        <v>24</v>
      </c>
      <c r="J6" s="128">
        <v>16</v>
      </c>
      <c r="K6" s="128">
        <f>20.3*2</f>
        <v>40.6</v>
      </c>
      <c r="L6" s="128">
        <f t="shared" ref="L6:L11" si="0">I6*K6</f>
        <v>974.40000000000009</v>
      </c>
      <c r="M6" s="139">
        <v>3</v>
      </c>
    </row>
    <row r="7" spans="1:13" ht="25.5">
      <c r="A7" s="128">
        <v>2</v>
      </c>
      <c r="B7" s="128">
        <v>122</v>
      </c>
      <c r="C7" s="128" t="s">
        <v>319</v>
      </c>
      <c r="D7" s="128" t="s">
        <v>337</v>
      </c>
      <c r="E7" s="129" t="e">
        <f>#REF!</f>
        <v>#REF!</v>
      </c>
      <c r="F7" s="129" t="s">
        <v>327</v>
      </c>
      <c r="G7" s="128">
        <v>14.2</v>
      </c>
      <c r="H7" s="128" t="s">
        <v>331</v>
      </c>
      <c r="I7" s="128">
        <v>16</v>
      </c>
      <c r="J7" s="128">
        <v>16</v>
      </c>
      <c r="K7" s="128">
        <f>48.8*2</f>
        <v>97.6</v>
      </c>
      <c r="L7" s="128">
        <f t="shared" si="0"/>
        <v>1561.6</v>
      </c>
      <c r="M7" s="139">
        <v>2</v>
      </c>
    </row>
    <row r="8" spans="1:13" ht="25.5">
      <c r="A8" s="128">
        <v>3</v>
      </c>
      <c r="B8" s="128">
        <v>500</v>
      </c>
      <c r="C8" s="128" t="s">
        <v>320</v>
      </c>
      <c r="D8" s="128" t="s">
        <v>338</v>
      </c>
      <c r="E8" s="129" t="e">
        <f>#REF!</f>
        <v>#REF!</v>
      </c>
      <c r="F8" s="129" t="s">
        <v>327</v>
      </c>
      <c r="G8" s="128">
        <v>26.2</v>
      </c>
      <c r="H8" s="128" t="s">
        <v>328</v>
      </c>
      <c r="I8" s="128">
        <v>16</v>
      </c>
      <c r="J8" s="128">
        <v>29</v>
      </c>
      <c r="K8" s="128">
        <f>69.1*2</f>
        <v>138.19999999999999</v>
      </c>
      <c r="L8" s="128">
        <f t="shared" si="0"/>
        <v>2211.1999999999998</v>
      </c>
      <c r="M8" s="139">
        <v>4</v>
      </c>
    </row>
    <row r="9" spans="1:13" ht="25.5">
      <c r="A9" s="128">
        <v>4</v>
      </c>
      <c r="B9" s="128">
        <v>501</v>
      </c>
      <c r="C9" s="128" t="s">
        <v>321</v>
      </c>
      <c r="D9" s="128" t="s">
        <v>337</v>
      </c>
      <c r="E9" s="129" t="e">
        <f>#REF!</f>
        <v>#REF!</v>
      </c>
      <c r="F9" s="129" t="s">
        <v>330</v>
      </c>
      <c r="G9" s="128">
        <v>17</v>
      </c>
      <c r="H9" s="128" t="s">
        <v>331</v>
      </c>
      <c r="I9" s="128">
        <v>8</v>
      </c>
      <c r="J9" s="128">
        <v>12</v>
      </c>
      <c r="K9" s="128">
        <f>121*2</f>
        <v>242</v>
      </c>
      <c r="L9" s="128">
        <f t="shared" si="0"/>
        <v>1936</v>
      </c>
      <c r="M9" s="141">
        <v>2</v>
      </c>
    </row>
    <row r="10" spans="1:13" ht="25.5">
      <c r="A10" s="128">
        <v>5</v>
      </c>
      <c r="B10" s="128">
        <v>502</v>
      </c>
      <c r="C10" s="128" t="s">
        <v>322</v>
      </c>
      <c r="D10" s="128" t="s">
        <v>337</v>
      </c>
      <c r="E10" s="138" t="e">
        <f>#REF!</f>
        <v>#REF!</v>
      </c>
      <c r="F10" s="129" t="s">
        <v>330</v>
      </c>
      <c r="G10" s="128">
        <v>17</v>
      </c>
      <c r="H10" s="128" t="s">
        <v>331</v>
      </c>
      <c r="I10" s="145">
        <v>12</v>
      </c>
      <c r="J10" s="128">
        <v>12</v>
      </c>
      <c r="K10" s="128">
        <f>94.9*2</f>
        <v>189.8</v>
      </c>
      <c r="L10" s="128">
        <f t="shared" si="0"/>
        <v>2277.6000000000004</v>
      </c>
      <c r="M10" s="139">
        <v>2</v>
      </c>
    </row>
    <row r="11" spans="1:13" ht="25.5">
      <c r="A11" s="128">
        <v>6</v>
      </c>
      <c r="B11" s="128">
        <v>504</v>
      </c>
      <c r="C11" s="128" t="s">
        <v>323</v>
      </c>
      <c r="D11" s="128" t="s">
        <v>339</v>
      </c>
      <c r="E11" s="138" t="e">
        <f>#REF!</f>
        <v>#REF!</v>
      </c>
      <c r="F11" s="132" t="s">
        <v>327</v>
      </c>
      <c r="G11" s="128">
        <v>26.2</v>
      </c>
      <c r="H11" s="128" t="s">
        <v>328</v>
      </c>
      <c r="I11" s="128">
        <v>12</v>
      </c>
      <c r="J11" s="128">
        <v>30</v>
      </c>
      <c r="K11" s="128">
        <f>138.4*2</f>
        <v>276.8</v>
      </c>
      <c r="L11" s="144">
        <f t="shared" si="0"/>
        <v>3321.6000000000004</v>
      </c>
      <c r="M11" s="139">
        <v>3</v>
      </c>
    </row>
    <row r="12" spans="1:13">
      <c r="A12" s="133"/>
      <c r="B12" s="133"/>
      <c r="C12" s="134" t="s">
        <v>324</v>
      </c>
      <c r="D12" s="134"/>
      <c r="E12" s="137" t="e">
        <f>E6+E7+E8+E9+E10+E11</f>
        <v>#REF!</v>
      </c>
      <c r="F12" s="135"/>
      <c r="G12" s="136"/>
      <c r="H12" s="136"/>
      <c r="I12" s="136">
        <f>SUM(I5:I11)</f>
        <v>97</v>
      </c>
      <c r="J12" s="136"/>
      <c r="K12" s="127"/>
      <c r="L12" s="133">
        <f>SUM(L5:L11)</f>
        <v>12294.4</v>
      </c>
      <c r="M12" s="136"/>
    </row>
    <row r="13" spans="1:13">
      <c r="A13" s="125"/>
      <c r="B13" s="124"/>
      <c r="C13" s="125"/>
      <c r="D13" s="125"/>
      <c r="E13" s="125"/>
      <c r="F13" s="125"/>
      <c r="G13" s="125"/>
      <c r="H13" s="125"/>
      <c r="I13" s="125"/>
      <c r="J13" s="125"/>
      <c r="K13" s="125"/>
      <c r="L13" s="125"/>
      <c r="M13" s="125"/>
    </row>
    <row r="14" spans="1:13">
      <c r="A14" s="125"/>
      <c r="B14" s="130"/>
      <c r="C14" s="131"/>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zoomScale="80" zoomScaleNormal="80" workbookViewId="0">
      <selection activeCell="B2" sqref="B2:G2"/>
    </sheetView>
  </sheetViews>
  <sheetFormatPr defaultRowHeight="15"/>
  <cols>
    <col min="2" max="2" width="11.42578125" customWidth="1"/>
    <col min="3" max="3" width="74.85546875" customWidth="1"/>
    <col min="4" max="4" width="12.5703125" customWidth="1"/>
    <col min="6" max="6" width="16.42578125" customWidth="1"/>
    <col min="7" max="7" width="63.42578125" customWidth="1"/>
    <col min="8" max="8" width="52.140625" customWidth="1"/>
  </cols>
  <sheetData>
    <row r="1" spans="2:9" ht="63">
      <c r="G1" s="146" t="s">
        <v>363</v>
      </c>
    </row>
    <row r="2" spans="2:9" ht="69.599999999999994" customHeight="1">
      <c r="B2" s="176" t="s">
        <v>361</v>
      </c>
      <c r="C2" s="176"/>
      <c r="D2" s="176"/>
      <c r="E2" s="176"/>
      <c r="F2" s="176"/>
      <c r="G2" s="176"/>
      <c r="H2" s="1"/>
      <c r="I2" s="1"/>
    </row>
    <row r="3" spans="2:9" ht="19.5">
      <c r="B3" s="118"/>
      <c r="C3" s="154" t="s">
        <v>310</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17.25">
      <c r="B7" s="25">
        <v>1</v>
      </c>
      <c r="C7" s="26" t="s">
        <v>9</v>
      </c>
      <c r="D7" s="27" t="s">
        <v>10</v>
      </c>
      <c r="E7" s="28" t="s">
        <v>11</v>
      </c>
      <c r="F7" s="92">
        <f>((F8*F9)/F17)*F13*F14*(F15/F16)</f>
        <v>30.480481440236179</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30">
      <c r="B10" s="35" t="s">
        <v>22</v>
      </c>
      <c r="C10" s="16" t="s">
        <v>23</v>
      </c>
      <c r="D10" s="15" t="s">
        <v>24</v>
      </c>
      <c r="E10" s="31" t="s">
        <v>21</v>
      </c>
      <c r="F10" s="87">
        <v>66983.3</v>
      </c>
      <c r="G10" s="88" t="s">
        <v>346</v>
      </c>
      <c r="H10" s="94"/>
      <c r="I10" s="94"/>
    </row>
    <row r="11" spans="2:9" ht="29.45" customHeight="1">
      <c r="B11" s="30" t="s">
        <v>25</v>
      </c>
      <c r="C11" s="37" t="s">
        <v>26</v>
      </c>
      <c r="D11" s="38" t="s">
        <v>27</v>
      </c>
      <c r="E11" s="31" t="s">
        <v>12</v>
      </c>
      <c r="F11" s="39">
        <v>1.1499999999999999</v>
      </c>
      <c r="G11" s="33" t="s">
        <v>271</v>
      </c>
      <c r="H11" s="94"/>
      <c r="I11" s="94"/>
    </row>
    <row r="12" spans="2:9" ht="30.95" customHeight="1">
      <c r="B12" s="30" t="s">
        <v>28</v>
      </c>
      <c r="C12" s="37" t="s">
        <v>29</v>
      </c>
      <c r="D12" s="38" t="s">
        <v>30</v>
      </c>
      <c r="E12" s="31" t="s">
        <v>12</v>
      </c>
      <c r="F12" s="39">
        <v>1</v>
      </c>
      <c r="G12" s="33" t="s">
        <v>31</v>
      </c>
      <c r="H12" s="94"/>
      <c r="I12" s="94"/>
    </row>
    <row r="13" spans="2:9" ht="18" customHeight="1">
      <c r="B13" s="30" t="s">
        <v>32</v>
      </c>
      <c r="C13" s="16" t="s">
        <v>33</v>
      </c>
      <c r="D13" s="15" t="s">
        <v>34</v>
      </c>
      <c r="E13" s="31" t="s">
        <v>8</v>
      </c>
      <c r="F13" s="103">
        <v>580</v>
      </c>
      <c r="G13" s="88" t="s">
        <v>285</v>
      </c>
      <c r="H13" s="94"/>
      <c r="I13" s="94"/>
    </row>
    <row r="14" spans="2:9" ht="59.25" customHeight="1" thickBot="1">
      <c r="B14" s="30" t="s">
        <v>35</v>
      </c>
      <c r="C14" s="40" t="s">
        <v>272</v>
      </c>
      <c r="D14" s="15" t="s">
        <v>36</v>
      </c>
      <c r="E14" s="31" t="s">
        <v>182</v>
      </c>
      <c r="F14" s="39">
        <v>1.06</v>
      </c>
      <c r="G14" s="45" t="s">
        <v>349</v>
      </c>
      <c r="H14" s="94"/>
      <c r="I14" s="94"/>
    </row>
    <row r="15" spans="2:9" ht="45">
      <c r="B15" s="30" t="s">
        <v>37</v>
      </c>
      <c r="C15" s="16" t="s">
        <v>38</v>
      </c>
      <c r="D15" s="15" t="s">
        <v>39</v>
      </c>
      <c r="E15" s="15" t="s">
        <v>182</v>
      </c>
      <c r="F15" s="104">
        <v>1.119</v>
      </c>
      <c r="G15" s="33" t="s">
        <v>347</v>
      </c>
      <c r="H15" s="94"/>
      <c r="I15" s="94"/>
    </row>
    <row r="16" spans="2:9">
      <c r="B16" s="34" t="s">
        <v>41</v>
      </c>
      <c r="C16" s="16" t="s">
        <v>18</v>
      </c>
      <c r="D16" s="15" t="s">
        <v>17</v>
      </c>
      <c r="E16" s="31" t="s">
        <v>19</v>
      </c>
      <c r="F16" s="103">
        <v>11774</v>
      </c>
      <c r="G16" s="88" t="s">
        <v>285</v>
      </c>
      <c r="H16" s="94"/>
      <c r="I16" s="94"/>
    </row>
    <row r="17" spans="2:9" ht="26.25" thickBot="1">
      <c r="B17" s="41" t="s">
        <v>42</v>
      </c>
      <c r="C17" s="42" t="s">
        <v>241</v>
      </c>
      <c r="D17" s="43" t="s">
        <v>207</v>
      </c>
      <c r="E17" s="52" t="s">
        <v>8</v>
      </c>
      <c r="F17" s="44">
        <v>1772</v>
      </c>
      <c r="G17" s="45" t="s">
        <v>349</v>
      </c>
      <c r="H17" s="94"/>
      <c r="I17" s="94"/>
    </row>
    <row r="18" spans="2:9" ht="17.25" thickBot="1">
      <c r="B18" s="46" t="s">
        <v>45</v>
      </c>
      <c r="C18" s="157" t="s">
        <v>276</v>
      </c>
      <c r="D18" s="158"/>
      <c r="E18" s="158"/>
      <c r="F18" s="158"/>
      <c r="G18" s="159"/>
      <c r="H18" s="94"/>
      <c r="I18" s="94"/>
    </row>
    <row r="19" spans="2:9" ht="30.75" customHeight="1">
      <c r="B19" s="25">
        <v>2</v>
      </c>
      <c r="C19" s="47" t="s">
        <v>46</v>
      </c>
      <c r="D19" s="27" t="s">
        <v>208</v>
      </c>
      <c r="E19" s="28" t="s">
        <v>11</v>
      </c>
      <c r="F19" s="115">
        <f>F7*F20</f>
        <v>0</v>
      </c>
      <c r="G19" s="116" t="s">
        <v>307</v>
      </c>
      <c r="H19" s="175" t="s">
        <v>309</v>
      </c>
      <c r="I19" s="94"/>
    </row>
    <row r="20" spans="2:9" ht="94.5" customHeight="1" thickBot="1">
      <c r="B20" s="48" t="s">
        <v>308</v>
      </c>
      <c r="C20" s="16" t="s">
        <v>273</v>
      </c>
      <c r="D20" s="15" t="s">
        <v>243</v>
      </c>
      <c r="E20" s="31" t="s">
        <v>182</v>
      </c>
      <c r="F20" s="83">
        <v>0</v>
      </c>
      <c r="G20" s="88" t="s">
        <v>242</v>
      </c>
      <c r="H20" s="175"/>
      <c r="I20" s="94"/>
    </row>
    <row r="21" spans="2:9" ht="16.5">
      <c r="B21" s="49" t="s">
        <v>48</v>
      </c>
      <c r="C21" s="151" t="s">
        <v>277</v>
      </c>
      <c r="D21" s="152"/>
      <c r="E21" s="152"/>
      <c r="F21" s="152"/>
      <c r="G21" s="153"/>
      <c r="H21" s="94"/>
      <c r="I21" s="94"/>
    </row>
    <row r="22" spans="2:9">
      <c r="B22" s="18">
        <v>3</v>
      </c>
      <c r="C22" s="16" t="s">
        <v>49</v>
      </c>
      <c r="D22" s="15" t="s">
        <v>50</v>
      </c>
      <c r="E22" s="31" t="s">
        <v>11</v>
      </c>
      <c r="F22" s="50">
        <f>SUM(F23+F24)*(F25/100)</f>
        <v>9.2051053949513264</v>
      </c>
      <c r="G22" s="19" t="s">
        <v>244</v>
      </c>
      <c r="H22" s="94"/>
      <c r="I22" s="94"/>
    </row>
    <row r="23" spans="2:9" ht="17.25">
      <c r="B23" s="18" t="s">
        <v>51</v>
      </c>
      <c r="C23" s="16" t="s">
        <v>52</v>
      </c>
      <c r="D23" s="15" t="s">
        <v>10</v>
      </c>
      <c r="E23" s="31" t="s">
        <v>11</v>
      </c>
      <c r="F23" s="109">
        <f>SUM(F7)</f>
        <v>30.480481440236179</v>
      </c>
      <c r="G23" s="51"/>
      <c r="H23" s="94"/>
      <c r="I23" s="94"/>
    </row>
    <row r="24" spans="2:9" ht="17.45" customHeight="1">
      <c r="B24" s="18" t="s">
        <v>53</v>
      </c>
      <c r="C24" s="16" t="s">
        <v>46</v>
      </c>
      <c r="D24" s="15" t="s">
        <v>47</v>
      </c>
      <c r="E24" s="31" t="s">
        <v>11</v>
      </c>
      <c r="F24" s="39">
        <f>SUM(F19)</f>
        <v>0</v>
      </c>
      <c r="G24" s="51"/>
      <c r="H24" s="94"/>
      <c r="I24" s="94"/>
    </row>
    <row r="25" spans="2:9" ht="18.600000000000001" customHeight="1"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18" customHeight="1">
      <c r="B27" s="18">
        <v>4</v>
      </c>
      <c r="C27" s="56" t="s">
        <v>60</v>
      </c>
      <c r="D27" s="57" t="s">
        <v>61</v>
      </c>
      <c r="E27" s="58" t="s">
        <v>11</v>
      </c>
      <c r="F27" s="59">
        <f>F28*((F29/100)*(1+0.01*F30)+((F31/F32)*(F33/12)))*F34</f>
        <v>9.9679623559999992</v>
      </c>
      <c r="G27" s="60" t="s">
        <v>245</v>
      </c>
      <c r="H27" s="94"/>
      <c r="I27" s="94"/>
    </row>
    <row r="28" spans="2:9">
      <c r="B28" s="61" t="s">
        <v>62</v>
      </c>
      <c r="C28" s="16" t="s">
        <v>63</v>
      </c>
      <c r="D28" s="15" t="s">
        <v>64</v>
      </c>
      <c r="E28" s="31" t="s">
        <v>21</v>
      </c>
      <c r="F28" s="87">
        <v>61.42</v>
      </c>
      <c r="G28" s="85" t="s">
        <v>356</v>
      </c>
      <c r="H28" s="94"/>
      <c r="I28" s="94"/>
    </row>
    <row r="29" spans="2:9" ht="114.75" customHeight="1">
      <c r="B29" s="61" t="s">
        <v>65</v>
      </c>
      <c r="C29" s="16" t="s">
        <v>279</v>
      </c>
      <c r="D29" s="15" t="s">
        <v>246</v>
      </c>
      <c r="E29" s="31" t="s">
        <v>66</v>
      </c>
      <c r="F29" s="91">
        <v>14.2</v>
      </c>
      <c r="G29" s="85" t="s">
        <v>350</v>
      </c>
      <c r="H29" s="94"/>
      <c r="I29" s="94"/>
    </row>
    <row r="30" spans="2:9" ht="102.75" customHeight="1">
      <c r="B30" s="61" t="s">
        <v>67</v>
      </c>
      <c r="C30" s="16" t="s">
        <v>68</v>
      </c>
      <c r="D30" s="15" t="s">
        <v>69</v>
      </c>
      <c r="E30" s="31" t="s">
        <v>57</v>
      </c>
      <c r="F30" s="36">
        <v>10</v>
      </c>
      <c r="G30" s="19" t="s">
        <v>70</v>
      </c>
      <c r="H30" s="94"/>
      <c r="I30" s="94"/>
    </row>
    <row r="31" spans="2:9" ht="45">
      <c r="B31" s="61" t="s">
        <v>71</v>
      </c>
      <c r="C31" s="16" t="s">
        <v>72</v>
      </c>
      <c r="D31" s="62" t="s">
        <v>247</v>
      </c>
      <c r="E31" s="31" t="s">
        <v>73</v>
      </c>
      <c r="F31" s="105">
        <v>0</v>
      </c>
      <c r="G31" s="19" t="s">
        <v>297</v>
      </c>
      <c r="H31" s="94"/>
      <c r="I31" s="94"/>
    </row>
    <row r="32" spans="2:9" ht="16.5" customHeight="1">
      <c r="B32" s="61" t="s">
        <v>74</v>
      </c>
      <c r="C32" s="16" t="s">
        <v>75</v>
      </c>
      <c r="D32" s="62" t="s">
        <v>76</v>
      </c>
      <c r="E32" s="31" t="s">
        <v>77</v>
      </c>
      <c r="F32" s="106">
        <v>70</v>
      </c>
      <c r="G32" s="88"/>
      <c r="H32" s="94"/>
      <c r="I32" s="94"/>
    </row>
    <row r="33" spans="2:9" ht="27" customHeight="1">
      <c r="B33" s="61" t="s">
        <v>78</v>
      </c>
      <c r="C33" s="16" t="s">
        <v>79</v>
      </c>
      <c r="D33" s="62" t="s">
        <v>80</v>
      </c>
      <c r="E33" s="31" t="s">
        <v>220</v>
      </c>
      <c r="F33" s="107">
        <v>9</v>
      </c>
      <c r="G33" s="88" t="s">
        <v>344</v>
      </c>
      <c r="H33" s="94"/>
      <c r="I33" s="94"/>
    </row>
    <row r="34" spans="2:9" ht="30">
      <c r="B34" s="61" t="s">
        <v>81</v>
      </c>
      <c r="C34" s="16" t="s">
        <v>82</v>
      </c>
      <c r="D34" s="15" t="s">
        <v>83</v>
      </c>
      <c r="E34" s="15" t="s">
        <v>182</v>
      </c>
      <c r="F34" s="104">
        <v>1.0389999999999999</v>
      </c>
      <c r="G34" s="63" t="s">
        <v>218</v>
      </c>
      <c r="H34" s="94"/>
      <c r="I34" s="94"/>
    </row>
    <row r="35" spans="2:9" ht="16.5">
      <c r="B35" s="18" t="s">
        <v>84</v>
      </c>
      <c r="C35" s="163" t="s">
        <v>281</v>
      </c>
      <c r="D35" s="164"/>
      <c r="E35" s="164"/>
      <c r="F35" s="164"/>
      <c r="G35" s="165"/>
      <c r="H35" s="94"/>
      <c r="I35" s="94"/>
    </row>
    <row r="36" spans="2:9" ht="17.25">
      <c r="B36" s="18">
        <v>5</v>
      </c>
      <c r="C36" s="16" t="s">
        <v>85</v>
      </c>
      <c r="D36" s="15" t="s">
        <v>86</v>
      </c>
      <c r="E36" s="58" t="s">
        <v>11</v>
      </c>
      <c r="F36" s="64">
        <f>0.075*F37</f>
        <v>0.74759717669999992</v>
      </c>
      <c r="G36" s="19" t="s">
        <v>248</v>
      </c>
      <c r="H36" s="94"/>
      <c r="I36" s="94"/>
    </row>
    <row r="37" spans="2:9" ht="17.25">
      <c r="B37" s="18" t="s">
        <v>87</v>
      </c>
      <c r="C37" s="56" t="s">
        <v>60</v>
      </c>
      <c r="D37" s="57" t="s">
        <v>61</v>
      </c>
      <c r="E37" s="58" t="s">
        <v>11</v>
      </c>
      <c r="F37" s="65">
        <f>SUM(F27)</f>
        <v>9.9679623559999992</v>
      </c>
      <c r="G37" s="51" t="s">
        <v>351</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2">
        <f>F40*F41</f>
        <v>0.29148000000000002</v>
      </c>
      <c r="G39" s="19" t="s">
        <v>249</v>
      </c>
      <c r="H39" s="94"/>
      <c r="I39" s="94"/>
    </row>
    <row r="40" spans="2:9" ht="75">
      <c r="B40" s="18" t="s">
        <v>92</v>
      </c>
      <c r="C40" s="16" t="s">
        <v>93</v>
      </c>
      <c r="D40" s="15" t="s">
        <v>94</v>
      </c>
      <c r="E40" s="31" t="s">
        <v>16</v>
      </c>
      <c r="F40" s="39">
        <v>0.28000000000000003</v>
      </c>
      <c r="G40" s="19" t="s">
        <v>311</v>
      </c>
      <c r="H40" s="94"/>
      <c r="I40" s="94"/>
    </row>
    <row r="41" spans="2:9" ht="45.6" customHeight="1">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2">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34.5" customHeight="1">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34.5" customHeight="1">
      <c r="B47" s="18" t="s">
        <v>109</v>
      </c>
      <c r="C47" s="16" t="s">
        <v>253</v>
      </c>
      <c r="D47" s="15" t="s">
        <v>252</v>
      </c>
      <c r="E47" s="31" t="s">
        <v>182</v>
      </c>
      <c r="F47" s="39">
        <v>0.9</v>
      </c>
      <c r="G47" s="108" t="s">
        <v>352</v>
      </c>
      <c r="H47" s="94"/>
      <c r="I47" s="94"/>
    </row>
    <row r="48" spans="2:9" ht="45">
      <c r="B48" s="30" t="s">
        <v>110</v>
      </c>
      <c r="C48" s="16" t="s">
        <v>38</v>
      </c>
      <c r="D48" s="15" t="s">
        <v>39</v>
      </c>
      <c r="E48" s="15" t="s">
        <v>182</v>
      </c>
      <c r="F48" s="104">
        <f>F15</f>
        <v>1.119</v>
      </c>
      <c r="G48" s="33" t="s">
        <v>347</v>
      </c>
      <c r="H48" s="94"/>
      <c r="I48" s="94"/>
    </row>
    <row r="49" spans="2:9" ht="16.5">
      <c r="B49" s="19" t="s">
        <v>111</v>
      </c>
      <c r="C49" s="66" t="s">
        <v>257</v>
      </c>
      <c r="D49" s="15" t="s">
        <v>112</v>
      </c>
      <c r="E49" s="31" t="s">
        <v>21</v>
      </c>
      <c r="F49" s="17">
        <f>F50*F51*F52</f>
        <v>66983.3</v>
      </c>
      <c r="G49" s="19" t="s">
        <v>113</v>
      </c>
      <c r="H49" s="94"/>
      <c r="I49" s="94"/>
    </row>
    <row r="50" spans="2:9" ht="51" customHeight="1">
      <c r="B50" s="18" t="s">
        <v>114</v>
      </c>
      <c r="C50" s="16" t="s">
        <v>115</v>
      </c>
      <c r="D50" s="15" t="s">
        <v>24</v>
      </c>
      <c r="E50" s="31" t="s">
        <v>21</v>
      </c>
      <c r="F50" s="36">
        <v>66983.3</v>
      </c>
      <c r="G50" s="33" t="s">
        <v>346</v>
      </c>
      <c r="H50" s="94"/>
      <c r="I50" s="94"/>
    </row>
    <row r="51" spans="2:9" ht="30">
      <c r="B51" s="18" t="s">
        <v>116</v>
      </c>
      <c r="C51" s="66" t="s">
        <v>315</v>
      </c>
      <c r="D51" s="15" t="s">
        <v>217</v>
      </c>
      <c r="E51" s="15" t="s">
        <v>182</v>
      </c>
      <c r="F51" s="39">
        <v>1</v>
      </c>
      <c r="G51" s="19" t="s">
        <v>353</v>
      </c>
      <c r="H51" s="94"/>
      <c r="I51" s="94"/>
    </row>
    <row r="52" spans="2:9" ht="33" customHeight="1">
      <c r="B52" s="18" t="s">
        <v>117</v>
      </c>
      <c r="C52" s="68" t="s">
        <v>29</v>
      </c>
      <c r="D52" s="38" t="s">
        <v>30</v>
      </c>
      <c r="E52" s="31" t="s">
        <v>12</v>
      </c>
      <c r="F52" s="39">
        <v>1</v>
      </c>
      <c r="G52" s="33" t="s">
        <v>31</v>
      </c>
      <c r="H52" s="94"/>
      <c r="I52" s="94"/>
    </row>
    <row r="53" spans="2:9" ht="75.95" customHeight="1">
      <c r="B53" s="18" t="s">
        <v>118</v>
      </c>
      <c r="C53" s="16" t="s">
        <v>119</v>
      </c>
      <c r="D53" s="15" t="s">
        <v>120</v>
      </c>
      <c r="E53" s="15" t="s">
        <v>16</v>
      </c>
      <c r="F53" s="39">
        <v>8</v>
      </c>
      <c r="G53" s="19" t="s">
        <v>342</v>
      </c>
      <c r="H53" s="94"/>
      <c r="I53" s="94"/>
    </row>
    <row r="54" spans="2:9" ht="79.5" customHeight="1">
      <c r="B54" s="18" t="s">
        <v>122</v>
      </c>
      <c r="C54" s="16" t="s">
        <v>123</v>
      </c>
      <c r="D54" s="15" t="s">
        <v>124</v>
      </c>
      <c r="E54" s="15" t="s">
        <v>16</v>
      </c>
      <c r="F54" s="18">
        <v>6.4</v>
      </c>
      <c r="G54" s="19" t="s">
        <v>343</v>
      </c>
      <c r="H54" s="94"/>
      <c r="I54" s="94"/>
    </row>
    <row r="55" spans="2:9" ht="34.5" customHeight="1">
      <c r="B55" s="18" t="s">
        <v>125</v>
      </c>
      <c r="C55" s="16" t="s">
        <v>256</v>
      </c>
      <c r="D55" s="20" t="s">
        <v>255</v>
      </c>
      <c r="E55" s="15" t="s">
        <v>16</v>
      </c>
      <c r="F55" s="39">
        <f>SUM('КЗп, КЗ, КЗЧ'!C4)</f>
        <v>1.2</v>
      </c>
      <c r="G55" s="19" t="s">
        <v>254</v>
      </c>
      <c r="H55" s="94"/>
      <c r="I55" s="94"/>
    </row>
    <row r="56" spans="2:9" ht="30">
      <c r="B56" s="18" t="s">
        <v>126</v>
      </c>
      <c r="C56" s="16" t="s">
        <v>43</v>
      </c>
      <c r="D56" s="15" t="s">
        <v>44</v>
      </c>
      <c r="E56" s="15" t="s">
        <v>8</v>
      </c>
      <c r="F56" s="12">
        <v>1812</v>
      </c>
      <c r="G56" s="19" t="s">
        <v>349</v>
      </c>
      <c r="H56" s="94"/>
      <c r="I56" s="94"/>
    </row>
    <row r="57" spans="2:9">
      <c r="B57" s="18" t="s">
        <v>127</v>
      </c>
      <c r="C57" s="16" t="s">
        <v>55</v>
      </c>
      <c r="D57" s="15" t="s">
        <v>56</v>
      </c>
      <c r="E57" s="31" t="s">
        <v>57</v>
      </c>
      <c r="F57" s="69">
        <v>30.2</v>
      </c>
      <c r="G57" s="19" t="s">
        <v>58</v>
      </c>
      <c r="H57" s="94"/>
      <c r="I57" s="94"/>
    </row>
    <row r="58" spans="2:9" ht="36.6" customHeight="1">
      <c r="B58" s="18" t="s">
        <v>128</v>
      </c>
      <c r="C58" s="16" t="s">
        <v>129</v>
      </c>
      <c r="D58" s="15" t="s">
        <v>130</v>
      </c>
      <c r="E58" s="31" t="s">
        <v>11</v>
      </c>
      <c r="F58" s="39">
        <f>F59*F60*F61</f>
        <v>4.1639999999999997</v>
      </c>
      <c r="G58" s="19" t="s">
        <v>259</v>
      </c>
      <c r="H58" s="94"/>
      <c r="I58" s="94"/>
    </row>
    <row r="59" spans="2:9" ht="75">
      <c r="B59" s="18" t="s">
        <v>131</v>
      </c>
      <c r="C59" s="16" t="s">
        <v>132</v>
      </c>
      <c r="D59" s="15" t="s">
        <v>133</v>
      </c>
      <c r="E59" s="15" t="s">
        <v>182</v>
      </c>
      <c r="F59" s="39">
        <v>3.2</v>
      </c>
      <c r="G59" s="19" t="s">
        <v>313</v>
      </c>
      <c r="H59" s="94"/>
      <c r="I59" s="94"/>
    </row>
    <row r="60" spans="2:9" ht="30">
      <c r="B60" s="18" t="s">
        <v>134</v>
      </c>
      <c r="C60" s="16" t="s">
        <v>258</v>
      </c>
      <c r="D60" s="15" t="s">
        <v>135</v>
      </c>
      <c r="E60" s="15" t="s">
        <v>182</v>
      </c>
      <c r="F60" s="39">
        <f>SUM('КЗп, КЗ, КЗЧ'!D4)</f>
        <v>1.25</v>
      </c>
      <c r="G60" s="19" t="s">
        <v>145</v>
      </c>
      <c r="H60" s="94"/>
      <c r="I60" s="94"/>
    </row>
    <row r="61" spans="2:9" ht="45">
      <c r="B61" s="18" t="s">
        <v>134</v>
      </c>
      <c r="C61" s="16" t="s">
        <v>96</v>
      </c>
      <c r="D61" s="15" t="s">
        <v>97</v>
      </c>
      <c r="E61" s="15" t="s">
        <v>16</v>
      </c>
      <c r="F61" s="89">
        <f>F41</f>
        <v>1.0409999999999999</v>
      </c>
      <c r="G61" s="85" t="s">
        <v>136</v>
      </c>
      <c r="H61" s="94"/>
      <c r="I61" s="94"/>
    </row>
    <row r="62" spans="2:9" ht="16.5">
      <c r="B62" s="70" t="s">
        <v>137</v>
      </c>
      <c r="C62" s="166" t="s">
        <v>138</v>
      </c>
      <c r="D62" s="167"/>
      <c r="E62" s="167"/>
      <c r="F62" s="167"/>
      <c r="G62" s="167"/>
      <c r="H62" s="94"/>
      <c r="I62" s="94"/>
    </row>
    <row r="63" spans="2:9" ht="30">
      <c r="B63" s="18">
        <v>8</v>
      </c>
      <c r="C63" s="63" t="s">
        <v>139</v>
      </c>
      <c r="D63" s="71" t="s">
        <v>140</v>
      </c>
      <c r="E63" s="72" t="s">
        <v>11</v>
      </c>
      <c r="F63" s="50">
        <f>F64*(F65+F66+F67+F68)</f>
        <v>19.538966856627859</v>
      </c>
      <c r="G63" s="19" t="s">
        <v>260</v>
      </c>
      <c r="H63" s="94"/>
      <c r="I63" s="94"/>
    </row>
    <row r="64" spans="2:9" ht="30">
      <c r="B64" s="18" t="s">
        <v>141</v>
      </c>
      <c r="C64" s="37" t="s">
        <v>142</v>
      </c>
      <c r="D64" s="73" t="s">
        <v>143</v>
      </c>
      <c r="E64" s="74" t="s">
        <v>144</v>
      </c>
      <c r="F64" s="18">
        <v>0.755</v>
      </c>
      <c r="G64" s="19" t="s">
        <v>354</v>
      </c>
      <c r="H64" s="94"/>
      <c r="I64" s="94"/>
    </row>
    <row r="65" spans="2:9" ht="17.25">
      <c r="B65" s="18" t="s">
        <v>146</v>
      </c>
      <c r="C65" s="56" t="s">
        <v>60</v>
      </c>
      <c r="D65" s="57" t="s">
        <v>61</v>
      </c>
      <c r="E65" s="58" t="s">
        <v>11</v>
      </c>
      <c r="F65" s="75">
        <f>F37</f>
        <v>9.9679623559999992</v>
      </c>
      <c r="G65" s="76"/>
      <c r="H65" s="94"/>
      <c r="I65" s="94"/>
    </row>
    <row r="66" spans="2:9" ht="17.25">
      <c r="B66" s="18" t="s">
        <v>147</v>
      </c>
      <c r="C66" s="16" t="s">
        <v>85</v>
      </c>
      <c r="D66" s="15" t="s">
        <v>86</v>
      </c>
      <c r="E66" s="58" t="s">
        <v>11</v>
      </c>
      <c r="F66" s="77">
        <f>F36</f>
        <v>0.74759717669999992</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17.25">
      <c r="B70" s="18">
        <v>9</v>
      </c>
      <c r="C70" s="16" t="s">
        <v>152</v>
      </c>
      <c r="D70" s="15" t="s">
        <v>153</v>
      </c>
      <c r="E70" s="31" t="s">
        <v>11</v>
      </c>
      <c r="F70" s="79">
        <f>F7+F19+F22+F27+F36+F39+F43+F63</f>
        <v>85.103979991984716</v>
      </c>
      <c r="G70" s="19" t="s">
        <v>154</v>
      </c>
      <c r="H70" s="94"/>
      <c r="I70" s="94"/>
    </row>
    <row r="71" spans="2:9">
      <c r="B71" s="22"/>
      <c r="C71" s="22"/>
      <c r="D71" s="22"/>
      <c r="E71" s="22"/>
      <c r="F71" s="22"/>
      <c r="G71" s="22"/>
      <c r="H71" s="97"/>
      <c r="I71" s="97"/>
    </row>
    <row r="72" spans="2:9" ht="19.5">
      <c r="B72" s="150" t="s">
        <v>155</v>
      </c>
      <c r="C72" s="150"/>
      <c r="D72" s="150"/>
      <c r="E72" s="150"/>
      <c r="F72" s="150"/>
      <c r="G72" s="150"/>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99874.888617793564</v>
      </c>
      <c r="G74" s="19" t="s">
        <v>261</v>
      </c>
      <c r="H74" s="97"/>
      <c r="I74" s="97"/>
    </row>
    <row r="75" spans="2:9" ht="17.25">
      <c r="B75" s="80" t="s">
        <v>158</v>
      </c>
      <c r="C75" s="16" t="s">
        <v>159</v>
      </c>
      <c r="D75" s="15" t="s">
        <v>153</v>
      </c>
      <c r="E75" s="31" t="s">
        <v>11</v>
      </c>
      <c r="F75" s="17">
        <f>F70</f>
        <v>85.103979991984716</v>
      </c>
      <c r="G75" s="19" t="s">
        <v>12</v>
      </c>
      <c r="H75" s="97"/>
      <c r="I75" s="97"/>
    </row>
    <row r="76" spans="2:9" ht="30">
      <c r="B76" s="18" t="s">
        <v>160</v>
      </c>
      <c r="C76" s="16" t="s">
        <v>161</v>
      </c>
      <c r="D76" s="15" t="s">
        <v>262</v>
      </c>
      <c r="E76" s="31" t="s">
        <v>144</v>
      </c>
      <c r="F76" s="20">
        <v>1.0960000000000001</v>
      </c>
      <c r="G76" s="19" t="s">
        <v>355</v>
      </c>
      <c r="H76" s="97"/>
      <c r="I76" s="97"/>
    </row>
    <row r="77" spans="2:9" ht="30" customHeight="1">
      <c r="B77" s="18" t="s">
        <v>162</v>
      </c>
      <c r="C77" s="16" t="s">
        <v>18</v>
      </c>
      <c r="D77" s="15" t="s">
        <v>17</v>
      </c>
      <c r="E77" s="31" t="s">
        <v>19</v>
      </c>
      <c r="F77" s="122">
        <f>Реестр!L6</f>
        <v>974.40000000000009</v>
      </c>
      <c r="G77" s="111" t="s">
        <v>341</v>
      </c>
      <c r="H77" s="97"/>
      <c r="I77" s="97"/>
    </row>
    <row r="78" spans="2:9" ht="45">
      <c r="B78" s="18" t="s">
        <v>163</v>
      </c>
      <c r="C78" s="16" t="s">
        <v>164</v>
      </c>
      <c r="D78" s="15" t="s">
        <v>165</v>
      </c>
      <c r="E78" s="31" t="s">
        <v>16</v>
      </c>
      <c r="F78" s="85">
        <v>0.91</v>
      </c>
      <c r="G78" s="111" t="s">
        <v>314</v>
      </c>
      <c r="H78" s="97"/>
      <c r="I78" s="97"/>
    </row>
    <row r="79" spans="2:9">
      <c r="B79" s="80" t="s">
        <v>166</v>
      </c>
      <c r="C79" s="16" t="s">
        <v>265</v>
      </c>
      <c r="D79" s="15" t="s">
        <v>266</v>
      </c>
      <c r="E79" s="31" t="s">
        <v>182</v>
      </c>
      <c r="F79" s="81">
        <v>1</v>
      </c>
      <c r="G79" s="19" t="s">
        <v>267</v>
      </c>
      <c r="H79" s="97"/>
      <c r="I79" s="97"/>
    </row>
    <row r="80" spans="2:9" ht="30">
      <c r="B80" s="80" t="s">
        <v>167</v>
      </c>
      <c r="C80" s="16" t="s">
        <v>263</v>
      </c>
      <c r="D80" s="15" t="s">
        <v>168</v>
      </c>
      <c r="E80" s="31" t="s">
        <v>169</v>
      </c>
      <c r="F80" s="110">
        <v>1</v>
      </c>
      <c r="G80" s="85" t="s">
        <v>170</v>
      </c>
      <c r="H80" s="97"/>
      <c r="I80" s="97"/>
    </row>
    <row r="81" spans="2:9" ht="45">
      <c r="B81" s="80" t="s">
        <v>171</v>
      </c>
      <c r="C81" s="16" t="s">
        <v>172</v>
      </c>
      <c r="D81" s="15" t="s">
        <v>173</v>
      </c>
      <c r="E81" s="31" t="s">
        <v>21</v>
      </c>
      <c r="F81" s="112">
        <v>0</v>
      </c>
      <c r="G81" s="85" t="s">
        <v>174</v>
      </c>
      <c r="H81" s="97"/>
      <c r="I81" s="97"/>
    </row>
    <row r="82" spans="2:9">
      <c r="B82" s="80" t="s">
        <v>175</v>
      </c>
      <c r="C82" s="16" t="s">
        <v>176</v>
      </c>
      <c r="D82" s="15" t="s">
        <v>177</v>
      </c>
      <c r="E82" s="31" t="s">
        <v>178</v>
      </c>
      <c r="F82" s="32">
        <v>5</v>
      </c>
      <c r="G82" s="19" t="s">
        <v>264</v>
      </c>
      <c r="H82" s="97"/>
      <c r="I82" s="97"/>
    </row>
    <row r="83" spans="2:9" ht="45">
      <c r="B83" s="80" t="s">
        <v>179</v>
      </c>
      <c r="C83" s="16" t="s">
        <v>180</v>
      </c>
      <c r="D83" s="15" t="s">
        <v>181</v>
      </c>
      <c r="E83" s="31" t="s">
        <v>182</v>
      </c>
      <c r="F83" s="65">
        <v>1.0409999999999999</v>
      </c>
      <c r="G83" s="19" t="s">
        <v>183</v>
      </c>
      <c r="H83" s="97"/>
      <c r="I83" s="97"/>
    </row>
    <row r="84" spans="2:9">
      <c r="B84" s="82" t="s">
        <v>268</v>
      </c>
      <c r="C84" s="16" t="s">
        <v>184</v>
      </c>
      <c r="D84" s="15" t="s">
        <v>185</v>
      </c>
      <c r="E84" s="31" t="s">
        <v>219</v>
      </c>
      <c r="F84" s="126">
        <v>12</v>
      </c>
      <c r="G84" s="111" t="s">
        <v>341</v>
      </c>
      <c r="H84" s="97"/>
      <c r="I84" s="97"/>
    </row>
    <row r="85" spans="2:9" ht="30">
      <c r="B85" s="80" t="s">
        <v>298</v>
      </c>
      <c r="C85" s="16" t="s">
        <v>240</v>
      </c>
      <c r="D85" s="15" t="s">
        <v>239</v>
      </c>
      <c r="E85" s="31" t="s">
        <v>19</v>
      </c>
      <c r="F85" s="114">
        <f>3*52*40.6</f>
        <v>6333.6</v>
      </c>
      <c r="G85" s="85"/>
      <c r="H85" s="97"/>
      <c r="I85" s="97"/>
    </row>
    <row r="86" spans="2:9" ht="30" customHeight="1">
      <c r="B86" s="82" t="s">
        <v>299</v>
      </c>
      <c r="C86" s="19" t="s">
        <v>269</v>
      </c>
      <c r="D86" s="15" t="s">
        <v>186</v>
      </c>
      <c r="E86" s="31" t="s">
        <v>187</v>
      </c>
      <c r="F86" s="103">
        <f>F77*16</f>
        <v>15590.400000000001</v>
      </c>
      <c r="G86" s="85" t="s">
        <v>188</v>
      </c>
      <c r="H86" s="97"/>
      <c r="I86" s="97"/>
    </row>
    <row r="87" spans="2:9" ht="30" customHeight="1">
      <c r="B87" s="80" t="s">
        <v>300</v>
      </c>
      <c r="C87" s="19" t="s">
        <v>270</v>
      </c>
      <c r="D87" s="15" t="s">
        <v>189</v>
      </c>
      <c r="E87" s="31" t="s">
        <v>187</v>
      </c>
      <c r="F87" s="103">
        <f>F86</f>
        <v>15590.400000000001</v>
      </c>
      <c r="G87" s="85" t="s">
        <v>190</v>
      </c>
      <c r="H87" s="97"/>
      <c r="I87" s="97"/>
    </row>
    <row r="88" spans="2:9" ht="45.75" customHeight="1">
      <c r="B88" s="82" t="s">
        <v>301</v>
      </c>
      <c r="C88" s="19" t="s">
        <v>295</v>
      </c>
      <c r="D88" s="15" t="s">
        <v>191</v>
      </c>
      <c r="E88" s="31" t="s">
        <v>21</v>
      </c>
      <c r="F88" s="143">
        <v>30692.49</v>
      </c>
      <c r="G88" s="85" t="s">
        <v>296</v>
      </c>
      <c r="H88" s="97"/>
      <c r="I88" s="97"/>
    </row>
    <row r="89" spans="2:9" ht="46.5" customHeight="1">
      <c r="B89" s="80" t="s">
        <v>302</v>
      </c>
      <c r="C89" s="18" t="s">
        <v>192</v>
      </c>
      <c r="D89" s="15" t="s">
        <v>193</v>
      </c>
      <c r="E89" s="15" t="s">
        <v>182</v>
      </c>
      <c r="F89" s="113">
        <v>1.0409999999999999</v>
      </c>
      <c r="G89" s="84" t="s">
        <v>294</v>
      </c>
      <c r="H89" s="97"/>
      <c r="I89" s="97"/>
    </row>
    <row r="90" spans="2:9" ht="27" customHeight="1">
      <c r="B90" s="82" t="s">
        <v>303</v>
      </c>
      <c r="C90" s="18"/>
      <c r="D90" s="15" t="s">
        <v>231</v>
      </c>
      <c r="E90" s="31" t="s">
        <v>21</v>
      </c>
      <c r="F90" s="83">
        <v>0</v>
      </c>
      <c r="G90" s="84" t="s">
        <v>233</v>
      </c>
      <c r="H90" s="97"/>
      <c r="I90" s="97"/>
    </row>
    <row r="91" spans="2:9" ht="15.75" customHeight="1">
      <c r="B91" s="80" t="s">
        <v>304</v>
      </c>
      <c r="C91" s="18"/>
      <c r="D91" s="15" t="s">
        <v>232</v>
      </c>
      <c r="E91" s="31" t="s">
        <v>21</v>
      </c>
      <c r="F91" s="83">
        <v>0</v>
      </c>
      <c r="G91" s="84" t="s">
        <v>234</v>
      </c>
      <c r="H91" s="97"/>
      <c r="I91" s="97"/>
    </row>
    <row r="92" spans="2:9" ht="15" customHeight="1">
      <c r="B92" s="82" t="s">
        <v>305</v>
      </c>
      <c r="C92" s="18"/>
      <c r="D92" s="15" t="s">
        <v>236</v>
      </c>
      <c r="E92" s="31" t="s">
        <v>182</v>
      </c>
      <c r="F92" s="83">
        <v>1</v>
      </c>
      <c r="G92" s="84" t="s">
        <v>237</v>
      </c>
      <c r="H92" s="97"/>
      <c r="I92" s="97"/>
    </row>
    <row r="93" spans="2:9">
      <c r="B93" s="80" t="s">
        <v>306</v>
      </c>
      <c r="C93" s="18"/>
      <c r="D93" s="15" t="s">
        <v>194</v>
      </c>
      <c r="E93" s="15"/>
      <c r="F93" s="90">
        <f>(F74+F90)*F92-F91-F88</f>
        <v>69182.398617793559</v>
      </c>
      <c r="G93" s="19" t="s">
        <v>235</v>
      </c>
      <c r="H93" s="97"/>
      <c r="I93" s="97"/>
    </row>
    <row r="94" spans="2:9">
      <c r="B94" s="93"/>
      <c r="C94" s="93"/>
      <c r="D94" s="93"/>
      <c r="E94" s="93"/>
      <c r="F94" s="95"/>
      <c r="G94" s="96"/>
      <c r="H94" s="97"/>
      <c r="I94" s="97"/>
    </row>
    <row r="95" spans="2:9">
      <c r="B95" s="93"/>
      <c r="C95" s="93"/>
      <c r="D95" s="98"/>
      <c r="E95" s="98"/>
      <c r="F95" s="96"/>
      <c r="G95" s="99"/>
      <c r="H95" s="97"/>
      <c r="I95" s="97"/>
    </row>
    <row r="96" spans="2:9">
      <c r="B96" s="100"/>
      <c r="C96" s="100" t="s">
        <v>362</v>
      </c>
      <c r="D96" s="100"/>
      <c r="E96" s="100"/>
      <c r="F96" s="101"/>
      <c r="G96" s="102"/>
      <c r="H96" s="100"/>
      <c r="I96" s="100"/>
    </row>
  </sheetData>
  <mergeCells count="13">
    <mergeCell ref="C38:G38"/>
    <mergeCell ref="C42:G42"/>
    <mergeCell ref="C62:G62"/>
    <mergeCell ref="C69:G69"/>
    <mergeCell ref="B72:G72"/>
    <mergeCell ref="H19:H20"/>
    <mergeCell ref="C26:G26"/>
    <mergeCell ref="C35:G35"/>
    <mergeCell ref="C3:G3"/>
    <mergeCell ref="B2:G2"/>
    <mergeCell ref="C6:G6"/>
    <mergeCell ref="C18:G18"/>
    <mergeCell ref="C21:G21"/>
  </mergeCells>
  <pageMargins left="0.70866141732283472" right="0.70866141732283472" top="0.35433070866141736" bottom="0.35433070866141736"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7" t="s">
        <v>195</v>
      </c>
      <c r="B1" s="177" t="s">
        <v>196</v>
      </c>
      <c r="C1" s="4" t="s">
        <v>197</v>
      </c>
    </row>
    <row r="2" spans="1:3" ht="21" customHeight="1">
      <c r="A2" s="177"/>
      <c r="B2" s="177"/>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312</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8" t="s">
        <v>359</v>
      </c>
      <c r="B1" s="178"/>
      <c r="C1" s="178"/>
      <c r="D1" s="178"/>
      <c r="E1" s="142">
        <v>104.1</v>
      </c>
    </row>
    <row r="2" spans="1:5" ht="18.75">
      <c r="A2" s="179" t="s">
        <v>357</v>
      </c>
      <c r="B2" s="179"/>
      <c r="C2" s="179"/>
      <c r="D2" s="179"/>
      <c r="E2" s="142">
        <v>103.9</v>
      </c>
    </row>
    <row r="3" spans="1:5" ht="18.75">
      <c r="A3" s="179" t="s">
        <v>38</v>
      </c>
      <c r="B3" s="179"/>
      <c r="C3" s="179"/>
      <c r="D3" s="179"/>
      <c r="E3" s="142">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121</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2023-03-13T08:53:29Z</cp:lastPrinted>
  <dcterms:created xsi:type="dcterms:W3CDTF">2015-06-05T18:19:34Z</dcterms:created>
  <dcterms:modified xsi:type="dcterms:W3CDTF">2023-03-14T07:00:04Z</dcterms:modified>
</cp:coreProperties>
</file>